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enderacz.sharepoint.com/Sdilene dokumenty/02_Výběrová řízení 2014-2020/OP PIK/ÚSPORY ENERGIE/19008_Mauting_dodávky/01 Zadávací dokumentace/VPN_Příloha4.4_Soupis materiálu a prací kotel/"/>
    </mc:Choice>
  </mc:AlternateContent>
  <xr:revisionPtr revIDLastSave="6" documentId="13_ncr:1_{85506687-2F22-4D93-BA9A-CAB693F71CA2}" xr6:coauthVersionLast="45" xr6:coauthVersionMax="45" xr10:uidLastSave="{6CDC9B0F-56CA-4701-8C84-E7190FCA1798}"/>
  <bookViews>
    <workbookView xWindow="3465" yWindow="3465" windowWidth="21600" windowHeight="11385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8" concurrentCalc="0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48" i="12" l="1"/>
  <c r="F39" i="1"/>
  <c r="AD48" i="12"/>
  <c r="G39" i="1"/>
  <c r="G40" i="1"/>
  <c r="G9" i="12"/>
  <c r="I9" i="12"/>
  <c r="K9" i="12"/>
  <c r="O9" i="12"/>
  <c r="Q9" i="12"/>
  <c r="U9" i="12"/>
  <c r="G10" i="12"/>
  <c r="M10" i="12"/>
  <c r="I10" i="12"/>
  <c r="K10" i="12"/>
  <c r="O10" i="12"/>
  <c r="Q10" i="12"/>
  <c r="U10" i="12"/>
  <c r="G11" i="12"/>
  <c r="M11" i="12"/>
  <c r="I11" i="12"/>
  <c r="K11" i="12"/>
  <c r="O11" i="12"/>
  <c r="Q11" i="12"/>
  <c r="U11" i="12"/>
  <c r="G13" i="12"/>
  <c r="M13" i="12"/>
  <c r="M12" i="12"/>
  <c r="I13" i="12"/>
  <c r="I12" i="12"/>
  <c r="K13" i="12"/>
  <c r="K12" i="12"/>
  <c r="O13" i="12"/>
  <c r="O12" i="12"/>
  <c r="Q13" i="12"/>
  <c r="Q12" i="12"/>
  <c r="U13" i="12"/>
  <c r="U12" i="12"/>
  <c r="G15" i="12"/>
  <c r="M15" i="12"/>
  <c r="I15" i="12"/>
  <c r="K15" i="12"/>
  <c r="O15" i="12"/>
  <c r="Q15" i="12"/>
  <c r="U15" i="12"/>
  <c r="G16" i="12"/>
  <c r="M16" i="12"/>
  <c r="I16" i="12"/>
  <c r="K16" i="12"/>
  <c r="O16" i="12"/>
  <c r="Q16" i="12"/>
  <c r="U16" i="12"/>
  <c r="G18" i="12"/>
  <c r="I18" i="12"/>
  <c r="K18" i="12"/>
  <c r="M18" i="12"/>
  <c r="O18" i="12"/>
  <c r="Q18" i="12"/>
  <c r="U18" i="12"/>
  <c r="G19" i="12"/>
  <c r="I19" i="12"/>
  <c r="K19" i="12"/>
  <c r="O19" i="12"/>
  <c r="Q19" i="12"/>
  <c r="U19" i="12"/>
  <c r="G20" i="12"/>
  <c r="M20" i="12"/>
  <c r="I20" i="12"/>
  <c r="K20" i="12"/>
  <c r="O20" i="12"/>
  <c r="Q20" i="12"/>
  <c r="U20" i="12"/>
  <c r="G21" i="12"/>
  <c r="M21" i="12"/>
  <c r="I21" i="12"/>
  <c r="K21" i="12"/>
  <c r="O21" i="12"/>
  <c r="Q21" i="12"/>
  <c r="U21" i="12"/>
  <c r="G23" i="12"/>
  <c r="M23" i="12"/>
  <c r="I23" i="12"/>
  <c r="K23" i="12"/>
  <c r="O23" i="12"/>
  <c r="Q23" i="12"/>
  <c r="U23" i="12"/>
  <c r="G24" i="12"/>
  <c r="M24" i="12"/>
  <c r="I24" i="12"/>
  <c r="K24" i="12"/>
  <c r="O24" i="12"/>
  <c r="Q24" i="12"/>
  <c r="U24" i="12"/>
  <c r="G25" i="12"/>
  <c r="M25" i="12"/>
  <c r="I25" i="12"/>
  <c r="K25" i="12"/>
  <c r="O25" i="12"/>
  <c r="Q25" i="12"/>
  <c r="U25" i="12"/>
  <c r="G26" i="12"/>
  <c r="M26" i="12"/>
  <c r="I26" i="12"/>
  <c r="K26" i="12"/>
  <c r="O26" i="12"/>
  <c r="Q26" i="12"/>
  <c r="U26" i="12"/>
  <c r="G27" i="12"/>
  <c r="M27" i="12"/>
  <c r="I27" i="12"/>
  <c r="K27" i="12"/>
  <c r="O27" i="12"/>
  <c r="Q27" i="12"/>
  <c r="U27" i="12"/>
  <c r="G28" i="12"/>
  <c r="M28" i="12"/>
  <c r="I28" i="12"/>
  <c r="K28" i="12"/>
  <c r="O28" i="12"/>
  <c r="Q28" i="12"/>
  <c r="U28" i="12"/>
  <c r="G30" i="12"/>
  <c r="M30" i="12"/>
  <c r="I30" i="12"/>
  <c r="K30" i="12"/>
  <c r="O30" i="12"/>
  <c r="Q30" i="12"/>
  <c r="U30" i="12"/>
  <c r="G31" i="12"/>
  <c r="I31" i="12"/>
  <c r="K31" i="12"/>
  <c r="K29" i="12"/>
  <c r="O31" i="12"/>
  <c r="Q31" i="12"/>
  <c r="Q29" i="12"/>
  <c r="U31" i="12"/>
  <c r="U29" i="12"/>
  <c r="G33" i="12"/>
  <c r="M33" i="12"/>
  <c r="I33" i="12"/>
  <c r="K33" i="12"/>
  <c r="O33" i="12"/>
  <c r="Q33" i="12"/>
  <c r="U33" i="12"/>
  <c r="G34" i="12"/>
  <c r="I34" i="12"/>
  <c r="K34" i="12"/>
  <c r="O34" i="12"/>
  <c r="Q34" i="12"/>
  <c r="U34" i="12"/>
  <c r="G35" i="12"/>
  <c r="M35" i="12"/>
  <c r="I35" i="12"/>
  <c r="K35" i="12"/>
  <c r="O35" i="12"/>
  <c r="Q35" i="12"/>
  <c r="U35" i="12"/>
  <c r="G36" i="12"/>
  <c r="M36" i="12"/>
  <c r="I36" i="12"/>
  <c r="K36" i="12"/>
  <c r="O36" i="12"/>
  <c r="Q36" i="12"/>
  <c r="U36" i="12"/>
  <c r="G37" i="12"/>
  <c r="M37" i="12"/>
  <c r="I37" i="12"/>
  <c r="K37" i="12"/>
  <c r="O37" i="12"/>
  <c r="Q37" i="12"/>
  <c r="U37" i="12"/>
  <c r="G38" i="12"/>
  <c r="M38" i="12"/>
  <c r="I38" i="12"/>
  <c r="K38" i="12"/>
  <c r="O38" i="12"/>
  <c r="Q38" i="12"/>
  <c r="U38" i="12"/>
  <c r="G39" i="12"/>
  <c r="M39" i="12"/>
  <c r="I39" i="12"/>
  <c r="K39" i="12"/>
  <c r="O39" i="12"/>
  <c r="Q39" i="12"/>
  <c r="U39" i="12"/>
  <c r="G40" i="12"/>
  <c r="M40" i="12"/>
  <c r="I40" i="12"/>
  <c r="K40" i="12"/>
  <c r="O40" i="12"/>
  <c r="Q40" i="12"/>
  <c r="U40" i="12"/>
  <c r="G42" i="12"/>
  <c r="M42" i="12"/>
  <c r="I42" i="12"/>
  <c r="K42" i="12"/>
  <c r="O42" i="12"/>
  <c r="Q42" i="12"/>
  <c r="U42" i="12"/>
  <c r="G43" i="12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/>
  <c r="I45" i="12"/>
  <c r="K45" i="12"/>
  <c r="O45" i="12"/>
  <c r="Q45" i="12"/>
  <c r="U45" i="12"/>
  <c r="G46" i="12"/>
  <c r="M46" i="12"/>
  <c r="I46" i="12"/>
  <c r="K46" i="12"/>
  <c r="O46" i="12"/>
  <c r="Q46" i="12"/>
  <c r="U46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K14" i="12"/>
  <c r="G32" i="12"/>
  <c r="I53" i="1"/>
  <c r="Q41" i="12"/>
  <c r="U32" i="12"/>
  <c r="G17" i="12"/>
  <c r="I50" i="1"/>
  <c r="I14" i="12"/>
  <c r="O41" i="12"/>
  <c r="U17" i="12"/>
  <c r="O22" i="12"/>
  <c r="U14" i="12"/>
  <c r="U41" i="12"/>
  <c r="K22" i="12"/>
  <c r="H39" i="1"/>
  <c r="I39" i="1"/>
  <c r="I40" i="1"/>
  <c r="J39" i="1"/>
  <c r="J40" i="1"/>
  <c r="F40" i="1"/>
  <c r="G23" i="1"/>
  <c r="Q14" i="12"/>
  <c r="I41" i="12"/>
  <c r="G29" i="12"/>
  <c r="I52" i="1"/>
  <c r="O14" i="12"/>
  <c r="O32" i="12"/>
  <c r="I17" i="12"/>
  <c r="K41" i="12"/>
  <c r="K32" i="12"/>
  <c r="O29" i="12"/>
  <c r="U8" i="12"/>
  <c r="I22" i="12"/>
  <c r="K17" i="12"/>
  <c r="O17" i="12"/>
  <c r="Q8" i="12"/>
  <c r="Q32" i="12"/>
  <c r="G14" i="12"/>
  <c r="I49" i="1"/>
  <c r="O8" i="12"/>
  <c r="G41" i="12"/>
  <c r="I54" i="1"/>
  <c r="I29" i="12"/>
  <c r="U22" i="12"/>
  <c r="K8" i="12"/>
  <c r="I32" i="12"/>
  <c r="M34" i="12"/>
  <c r="M32" i="12"/>
  <c r="Q22" i="12"/>
  <c r="I8" i="12"/>
  <c r="Q17" i="12"/>
  <c r="G8" i="12"/>
  <c r="M22" i="12"/>
  <c r="M14" i="12"/>
  <c r="M9" i="12"/>
  <c r="M8" i="12"/>
  <c r="M43" i="12"/>
  <c r="M41" i="12"/>
  <c r="M31" i="12"/>
  <c r="M29" i="12"/>
  <c r="M19" i="12"/>
  <c r="M17" i="12"/>
  <c r="G12" i="12"/>
  <c r="I48" i="1"/>
  <c r="G22" i="12"/>
  <c r="I51" i="1"/>
  <c r="H40" i="1"/>
  <c r="I17" i="1"/>
  <c r="G28" i="1"/>
  <c r="I47" i="1"/>
  <c r="G48" i="12"/>
  <c r="G24" i="1"/>
  <c r="I16" i="1"/>
  <c r="I21" i="1"/>
  <c r="G25" i="1"/>
  <c r="G26" i="1"/>
  <c r="I55" i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<sst xmlns="http://schemas.openxmlformats.org/spreadsheetml/2006/main" count="300" uniqueCount="159">
  <si>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</si>
  <si>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</si>
  <si>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</si>
  <si>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</si>
  <si>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</si>
  <si>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Rekonstrukce kotelny firmy Mauting s.r.o.</t>
  </si>
  <si>
    <t>Misto</t>
  </si>
  <si>
    <t>Valtice</t>
  </si>
  <si>
    <t>Rozpočet:</t>
  </si>
  <si>
    <t>Objednatel:</t>
  </si>
  <si>
    <t>MAUTING s.r.o.</t>
  </si>
  <si>
    <t>IČ:</t>
  </si>
  <si>
    <t>46979794</t>
  </si>
  <si>
    <t>Mikulovská 362</t>
  </si>
  <si>
    <t>DIČ:</t>
  </si>
  <si>
    <t>CZ46979794</t>
  </si>
  <si>
    <t>69142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</si>
  <si>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</si>
  <si>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</si>
  <si>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</si>
  <si>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</si>
  <si>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</si>
  <si>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</si>
  <si>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</si>
  <si>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</si>
  <si>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</si>
  <si>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</si>
  <si>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</si>
  <si>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</si>
  <si>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</si>
  <si>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</si>
  <si>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</si>
  <si>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</si>
  <si>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</si>
  <si>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</si>
  <si>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</si>
  <si>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</si>
  <si>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</si>
  <si>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</si>
  <si>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</si>
  <si>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</si>
  <si>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</si>
  <si>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</si>
  <si>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</si>
  <si>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</si>
  <si>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</si>
  <si>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</si>
  <si>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</si>
  <si>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</si>
  <si>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</si>
  <si>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</si>
  <si>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Rekapitulace dílů</t>
  </si>
  <si>
    <t>Typ dílu</t>
  </si>
  <si>
    <t>1</t>
  </si>
  <si>
    <t>Odkouření</t>
  </si>
  <si>
    <t>2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</si>
  <si>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</si>
  <si>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</si>
  <si>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</si>
  <si>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</si>
  <si>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</si>
  <si>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</si>
  <si>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</si>
  <si>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</si>
  <si>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</si>
  <si>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</si>
  <si>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</si>
  <si>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</si>
  <si>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</si>
  <si>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</si>
  <si>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</si>
  <si>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</si>
  <si>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</si>
  <si>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</si>
  <si>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</si>
  <si>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</si>
  <si>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</si>
  <si>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</si>
  <si>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</si>
  <si>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</si>
  <si>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</si>
  <si>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</si>
  <si>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</si>
  <si>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</si>
  <si>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</si>
  <si>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</si>
  <si>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</si>
  <si>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</si>
  <si>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</si>
  <si>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</si>
  <si>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</si>
  <si>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</si>
  <si>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</si>
  <si>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</si>
  <si>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</si>
  <si>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</si>
  <si>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</si>
  <si>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</si>
  <si>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</si>
  <si>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</si>
  <si>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</si>
  <si>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</si>
  <si>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4848195834R</t>
  </si>
  <si>
    <t>Příslušenství - sestava komínová 80/125, souosé odkouření pr.80/125</t>
  </si>
  <si>
    <t>kus</t>
  </si>
  <si>
    <t>POL3_0</t>
  </si>
  <si>
    <t>Montáž odtahu spalin</t>
  </si>
  <si>
    <t>Revize odkouření</t>
  </si>
  <si>
    <t>283771120R</t>
  </si>
  <si>
    <t>Izolace potrubí  28x20 mm šedočerná</t>
  </si>
  <si>
    <t>m</t>
  </si>
  <si>
    <t>Dopojení na stávající rozvod</t>
  </si>
  <si>
    <t>Posunutí rozvodu</t>
  </si>
  <si>
    <t>Plynový kondenzační kotel 50kW</t>
  </si>
  <si>
    <t>731119614R00</t>
  </si>
  <si>
    <t>Montáž kotle</t>
  </si>
  <si>
    <t>soubor</t>
  </si>
  <si>
    <t>POL1_0</t>
  </si>
  <si>
    <t>Úprava rozvodu plynu vč. nových armatur</t>
  </si>
  <si>
    <t>Napojení odvodu kondenzátu vč. zápachové uzávěrky</t>
  </si>
  <si>
    <t>732111128R00</t>
  </si>
  <si>
    <t>Tělesa rozdělovačů a sběračů DN 100 dl 1m</t>
  </si>
  <si>
    <t>732119191R00</t>
  </si>
  <si>
    <t>M. rozdělovačů a sběračů DN 100 (90x90mm) dl 1m</t>
  </si>
  <si>
    <t>Anuloid a stabilizátor s odvzdušněním</t>
  </si>
  <si>
    <t>732349101R00</t>
  </si>
  <si>
    <t>Montáž anuloidu</t>
  </si>
  <si>
    <t/>
  </si>
  <si>
    <t>Čerpadlová skupina s el. čerpadlem, izolací, 3cest.směš.ventil, servopohon</t>
  </si>
  <si>
    <t>4848160104R</t>
  </si>
  <si>
    <t>Čerpadlová skupina s el. čerpadlem, izolací, bez směšování</t>
  </si>
  <si>
    <t>733163105R00</t>
  </si>
  <si>
    <t>Potrubí z měděných trubek vytápění D 28 x 1,5 mm</t>
  </si>
  <si>
    <t>Přechod na stávající topení</t>
  </si>
  <si>
    <t>734245123R00</t>
  </si>
  <si>
    <t>Ventil zpětný,2xvnitřní závit DN 25</t>
  </si>
  <si>
    <t>722235113R00</t>
  </si>
  <si>
    <t>Kohout vod.kul.,vnitř.-vnitř.z.DN 25</t>
  </si>
  <si>
    <t>551200354R</t>
  </si>
  <si>
    <t>Ventil pojistný 3/4" FF x 2,5 bar</t>
  </si>
  <si>
    <t>551200011R</t>
  </si>
  <si>
    <t>Ventil automatický odvzdušňovací 1/2"</t>
  </si>
  <si>
    <t>5512001901R</t>
  </si>
  <si>
    <t>Odlučovač nečistot s magnetem - 1"</t>
  </si>
  <si>
    <t>551100161R</t>
  </si>
  <si>
    <t>Kohout kulový vypouštěcí  1/2"</t>
  </si>
  <si>
    <t>734209115R00</t>
  </si>
  <si>
    <t>Montáž armatur závitových,se 2závity, G 1</t>
  </si>
  <si>
    <t>734209113R00</t>
  </si>
  <si>
    <t>Montáž armatur závitových,se 2závity, G 1/2</t>
  </si>
  <si>
    <t>Vypuštění a napuštění soustavy</t>
  </si>
  <si>
    <t>hod</t>
  </si>
  <si>
    <t>Drobný instalační materiál</t>
  </si>
  <si>
    <t>MaR viz samostatný rozpočet</t>
  </si>
  <si>
    <t>Doprava a režie</t>
  </si>
  <si>
    <t>SUM</t>
  </si>
  <si>
    <t>POPUZIV</t>
  </si>
  <si>
    <t>END</t>
  </si>
  <si>
    <t>Demontáž stávajícího zařízení a jeho ekologická likvidace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</si>
</sst>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Font="1" applyBorder="1" applyAlignment="1">
      <alignment horizontal="left" vertical="top" indent="1"/>
    </xf>
    <xf numFmtId="0" fontId="0" fillId="0" borderId="16" xfId="0" applyBorder="1" applyAlignment="1">
      <alignment vertical="top"/>
    </xf>
    <xf numFmtId="0" fontId="8" fillId="0" borderId="16" xfId="0" applyFont="1" applyFill="1" applyBorder="1" applyAlignment="1">
      <alignment horizontal="left" vertical="top"/>
    </xf>
    <xf numFmtId="0" fontId="8" fillId="0" borderId="16" xfId="0" applyFont="1" applyBorder="1" applyAlignment="1">
      <alignment vertical="center"/>
    </xf>
    <xf numFmtId="0" fontId="0" fillId="0" borderId="16" xfId="0" applyFont="1" applyBorder="1" applyAlignment="1">
      <alignment horizontal="right" vertical="center"/>
    </xf>
    <xf numFmtId="0" fontId="0" fillId="0" borderId="17" xfId="0" applyBorder="1" applyAlignment="1"/>
    <xf numFmtId="0" fontId="0" fillId="0" borderId="6" xfId="0" applyBorder="1" applyAlignment="1">
      <alignment horizontal="left"/>
    </xf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4" fillId="0" borderId="0" xfId="0" applyFont="1" applyAlignment="1">
      <alignment horizontal="left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2" xfId="0" applyNumberFormat="1" applyBorder="1"/>
    <xf numFmtId="3" fontId="7" fillId="3" borderId="16" xfId="0" applyNumberFormat="1" applyFont="1" applyFill="1" applyBorder="1" applyAlignment="1">
      <alignment vertical="center"/>
    </xf>
    <xf numFmtId="3" fontId="7" fillId="3" borderId="16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7" fillId="0" borderId="22" xfId="0" applyFont="1" applyBorder="1"/>
    <xf numFmtId="49" fontId="7" fillId="0" borderId="22" xfId="0" applyNumberFormat="1" applyFont="1" applyBorder="1" applyAlignment="1">
      <alignment vertical="center"/>
    </xf>
    <xf numFmtId="0" fontId="15" fillId="3" borderId="2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49" fontId="7" fillId="0" borderId="2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4" fontId="7" fillId="5" borderId="28" xfId="0" applyNumberFormat="1" applyFont="1" applyFill="1" applyBorder="1" applyAlignment="1">
      <alignment horizontal="center"/>
    </xf>
    <xf numFmtId="4" fontId="0" fillId="0" borderId="0" xfId="0" applyNumberFormat="1"/>
    <xf numFmtId="49" fontId="0" fillId="0" borderId="1" xfId="0" applyNumberFormat="1" applyBorder="1"/>
    <xf numFmtId="49" fontId="0" fillId="0" borderId="13" xfId="0" applyNumberFormat="1" applyBorder="1" applyAlignment="1">
      <alignment horizontal="left" vertical="center" indent="1"/>
    </xf>
    <xf numFmtId="49" fontId="0" fillId="3" borderId="29" xfId="0" applyNumberFormat="1" applyFill="1" applyBorder="1" applyAlignment="1"/>
    <xf numFmtId="49" fontId="0" fillId="3" borderId="29" xfId="0" applyNumberFormat="1" applyFill="1" applyBorder="1"/>
    <xf numFmtId="0" fontId="0" fillId="3" borderId="29" xfId="0" applyFill="1" applyBorder="1"/>
    <xf numFmtId="0" fontId="0" fillId="3" borderId="25" xfId="0" applyFill="1" applyBorder="1"/>
    <xf numFmtId="0" fontId="16" fillId="0" borderId="0" xfId="0" applyFont="1"/>
    <xf numFmtId="0" fontId="16" fillId="0" borderId="22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0" xfId="0" applyFill="1" applyBorder="1" applyAlignment="1">
      <alignment vertical="top"/>
    </xf>
    <xf numFmtId="0" fontId="16" fillId="0" borderId="22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4" xfId="0" applyFont="1" applyBorder="1" applyAlignment="1">
      <alignment vertical="top" shrinkToFit="1"/>
    </xf>
    <xf numFmtId="0" fontId="16" fillId="0" borderId="23" xfId="0" applyFont="1" applyBorder="1" applyAlignment="1">
      <alignment vertical="top" shrinkToFit="1"/>
    </xf>
    <xf numFmtId="0" fontId="16" fillId="0" borderId="22" xfId="0" applyFont="1" applyBorder="1" applyAlignment="1">
      <alignment vertical="top" shrinkToFit="1"/>
    </xf>
    <xf numFmtId="0" fontId="0" fillId="3" borderId="27" xfId="0" applyFill="1" applyBorder="1" applyAlignment="1">
      <alignment vertical="top" shrinkToFit="1"/>
    </xf>
    <xf numFmtId="0" fontId="0" fillId="3" borderId="2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23" xfId="0" applyNumberFormat="1" applyFont="1" applyBorder="1" applyAlignment="1">
      <alignment vertical="top" shrinkToFit="1"/>
    </xf>
    <xf numFmtId="164" fontId="0" fillId="3" borderId="28" xfId="0" applyNumberFormat="1" applyFill="1" applyBorder="1" applyAlignment="1">
      <alignment vertical="top" shrinkToFit="1"/>
    </xf>
    <xf numFmtId="4" fontId="16" fillId="4" borderId="23" xfId="0" applyNumberFormat="1" applyFont="1" applyFill="1" applyBorder="1" applyAlignment="1" applyProtection="1">
      <alignment vertical="top" shrinkToFit="1"/>
      <protection locked="0"/>
    </xf>
    <xf numFmtId="4" fontId="16" fillId="0" borderId="23" xfId="0" applyNumberFormat="1" applyFont="1" applyBorder="1" applyAlignment="1">
      <alignment vertical="top" shrinkToFit="1"/>
    </xf>
    <xf numFmtId="4" fontId="0" fillId="3" borderId="28" xfId="0" applyNumberFormat="1" applyFill="1" applyBorder="1" applyAlignment="1">
      <alignment vertical="top" shrinkToFit="1"/>
    </xf>
    <xf numFmtId="0" fontId="0" fillId="3" borderId="31" xfId="0" applyFill="1" applyBorder="1" applyAlignment="1">
      <alignment wrapText="1"/>
    </xf>
    <xf numFmtId="0" fontId="0" fillId="3" borderId="32" xfId="0" applyFill="1" applyBorder="1" applyAlignment="1">
      <alignment vertical="top"/>
    </xf>
    <xf numFmtId="49" fontId="0" fillId="3" borderId="32" xfId="0" applyNumberFormat="1" applyFill="1" applyBorder="1" applyAlignment="1">
      <alignment vertical="top"/>
    </xf>
    <xf numFmtId="49" fontId="0" fillId="3" borderId="30" xfId="0" applyNumberFormat="1" applyFill="1" applyBorder="1" applyAlignment="1">
      <alignment vertical="top"/>
    </xf>
    <xf numFmtId="0" fontId="0" fillId="3" borderId="33" xfId="0" applyFill="1" applyBorder="1" applyAlignment="1">
      <alignment vertical="top"/>
    </xf>
    <xf numFmtId="164" fontId="0" fillId="3" borderId="30" xfId="0" applyNumberFormat="1" applyFill="1" applyBorder="1" applyAlignment="1">
      <alignment vertical="top"/>
    </xf>
    <xf numFmtId="4" fontId="0" fillId="3" borderId="30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7" xfId="0" applyFont="1" applyBorder="1" applyAlignment="1">
      <alignment vertical="top" shrinkToFit="1"/>
    </xf>
    <xf numFmtId="164" fontId="16" fillId="0" borderId="28" xfId="0" applyNumberFormat="1" applyFont="1" applyBorder="1" applyAlignment="1">
      <alignment vertical="top" shrinkToFit="1"/>
    </xf>
    <xf numFmtId="4" fontId="16" fillId="4" borderId="28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0" fontId="16" fillId="0" borderId="2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23" xfId="0" applyNumberFormat="1" applyFont="1" applyBorder="1" applyAlignment="1">
      <alignment horizontal="left" vertical="top" wrapText="1"/>
    </xf>
    <xf numFmtId="0" fontId="0" fillId="3" borderId="28" xfId="0" applyNumberFormat="1" applyFill="1" applyBorder="1" applyAlignment="1">
      <alignment horizontal="left" vertical="top" wrapText="1"/>
    </xf>
    <xf numFmtId="0" fontId="16" fillId="0" borderId="2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29" xfId="0" applyBorder="1" applyAlignment="1">
      <alignment horizontal="left" vertical="center"/>
    </xf>
    <xf numFmtId="0" fontId="0" fillId="0" borderId="29" xfId="0" applyBorder="1"/>
    <xf numFmtId="0" fontId="8" fillId="0" borderId="29" xfId="0" applyFont="1" applyBorder="1" applyAlignment="1">
      <alignment horizontal="left" vertical="center"/>
    </xf>
    <xf numFmtId="0" fontId="8" fillId="0" borderId="29" xfId="0" applyFont="1" applyBorder="1"/>
    <xf numFmtId="1" fontId="8" fillId="0" borderId="29" xfId="0" applyNumberFormat="1" applyFont="1" applyBorder="1" applyAlignment="1">
      <alignment horizontal="right" vertical="center"/>
    </xf>
    <xf numFmtId="0" fontId="0" fillId="0" borderId="29" xfId="0" applyBorder="1" applyAlignment="1">
      <alignment horizontal="left" vertical="center" indent="1"/>
    </xf>
    <xf numFmtId="0" fontId="8" fillId="0" borderId="29" xfId="0" applyFont="1" applyBorder="1" applyAlignment="1">
      <alignment vertical="center"/>
    </xf>
    <xf numFmtId="1" fontId="8" fillId="0" borderId="32" xfId="0" applyNumberFormat="1" applyFont="1" applyBorder="1" applyAlignment="1">
      <alignment horizontal="right" vertical="center"/>
    </xf>
    <xf numFmtId="3" fontId="7" fillId="3" borderId="25" xfId="0" applyNumberFormat="1" applyFont="1" applyFill="1" applyBorder="1" applyAlignment="1">
      <alignment vertical="center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1" xfId="0" applyNumberFormat="1" applyFont="1" applyFill="1" applyBorder="1" applyAlignment="1">
      <alignment horizontal="center" vertical="center" wrapText="1" shrinkToFit="1"/>
    </xf>
    <xf numFmtId="3" fontId="7" fillId="3" borderId="31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3" fillId="0" borderId="30" xfId="0" applyNumberFormat="1" applyFont="1" applyBorder="1" applyAlignment="1">
      <alignment horizontal="right" wrapText="1" shrinkToFit="1"/>
    </xf>
    <xf numFmtId="3" fontId="3" fillId="0" borderId="30" xfId="0" applyNumberFormat="1" applyFont="1" applyBorder="1" applyAlignment="1">
      <alignment horizontal="right" shrinkToFit="1"/>
    </xf>
    <xf numFmtId="3" fontId="0" fillId="0" borderId="30" xfId="0" applyNumberFormat="1" applyBorder="1" applyAlignment="1">
      <alignment shrinkToFit="1"/>
    </xf>
    <xf numFmtId="3" fontId="0" fillId="0" borderId="30" xfId="0" applyNumberFormat="1" applyBorder="1" applyAlignment="1"/>
    <xf numFmtId="3" fontId="0" fillId="5" borderId="28" xfId="0" applyNumberFormat="1" applyFill="1" applyBorder="1" applyAlignment="1">
      <alignment wrapText="1" shrinkToFit="1"/>
    </xf>
    <xf numFmtId="3" fontId="0" fillId="5" borderId="28" xfId="0" applyNumberFormat="1" applyFill="1" applyBorder="1" applyAlignment="1">
      <alignment shrinkToFit="1"/>
    </xf>
    <xf numFmtId="3" fontId="0" fillId="5" borderId="28" xfId="0" applyNumberFormat="1" applyFill="1" applyBorder="1" applyAlignment="1"/>
    <xf numFmtId="4" fontId="7" fillId="0" borderId="31" xfId="0" applyNumberFormat="1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3" borderId="30" xfId="0" applyFill="1" applyBorder="1"/>
    <xf numFmtId="0" fontId="0" fillId="3" borderId="33" xfId="0" applyFill="1" applyBorder="1"/>
    <xf numFmtId="0" fontId="0" fillId="3" borderId="31" xfId="0" applyFill="1" applyBorder="1"/>
    <xf numFmtId="49" fontId="0" fillId="3" borderId="31" xfId="0" applyNumberFormat="1" applyFill="1" applyBorder="1"/>
    <xf numFmtId="0" fontId="8" fillId="3" borderId="32" xfId="0" applyFont="1" applyFill="1" applyBorder="1" applyAlignment="1">
      <alignment vertical="top"/>
    </xf>
    <xf numFmtId="49" fontId="8" fillId="3" borderId="29" xfId="0" applyNumberFormat="1" applyFont="1" applyFill="1" applyBorder="1" applyAlignment="1">
      <alignment vertical="top"/>
    </xf>
    <xf numFmtId="49" fontId="8" fillId="3" borderId="29" xfId="0" applyNumberFormat="1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vertical="top"/>
    </xf>
    <xf numFmtId="4" fontId="8" fillId="3" borderId="33" xfId="0" applyNumberFormat="1" applyFont="1" applyFill="1" applyBorder="1" applyAlignment="1">
      <alignment vertical="top"/>
    </xf>
    <xf numFmtId="4" fontId="7" fillId="5" borderId="28" xfId="0" applyNumberFormat="1" applyFont="1" applyFill="1" applyBorder="1" applyAlignment="1"/>
    <xf numFmtId="4" fontId="7" fillId="0" borderId="23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0" fontId="15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29" xfId="0" applyNumberFormat="1" applyBorder="1" applyAlignment="1">
      <alignment vertical="center"/>
    </xf>
    <xf numFmtId="0" fontId="0" fillId="0" borderId="0" xfId="0" applyAlignment="1">
      <alignment vertical="top"/>
    </xf>
    <xf numFmtId="0" fontId="3" fillId="2" borderId="0" xfId="0" applyFont="1" applyFill="1" applyAlignment="1">
      <alignment horizontal="left" wrapText="1"/>
    </xf>
    <xf numFmtId="4" fontId="7" fillId="5" borderId="28" xfId="0" applyNumberFormat="1" applyFont="1" applyFill="1" applyBorder="1" applyAlignment="1"/>
    <xf numFmtId="4" fontId="7" fillId="0" borderId="23" xfId="0" applyNumberFormat="1" applyFont="1" applyBorder="1" applyAlignment="1">
      <alignment vertical="center"/>
    </xf>
    <xf numFmtId="49" fontId="7" fillId="0" borderId="22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29" xfId="0" applyNumberFormat="1" applyBorder="1" applyAlignment="1"/>
    <xf numFmtId="3" fontId="0" fillId="0" borderId="29" xfId="0" applyNumberFormat="1" applyBorder="1" applyAlignment="1">
      <alignment wrapText="1"/>
    </xf>
    <xf numFmtId="3" fontId="0" fillId="5" borderId="32" xfId="0" applyNumberFormat="1" applyFill="1" applyBorder="1" applyAlignment="1"/>
    <xf numFmtId="3" fontId="0" fillId="5" borderId="29" xfId="0" applyNumberFormat="1" applyFill="1" applyBorder="1" applyAlignment="1"/>
    <xf numFmtId="3" fontId="0" fillId="5" borderId="33" xfId="0" applyNumberFormat="1" applyFill="1" applyBorder="1" applyAlignment="1"/>
    <xf numFmtId="0" fontId="15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6" fillId="3" borderId="16" xfId="0" applyNumberFormat="1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4" fontId="13" fillId="0" borderId="32" xfId="0" applyNumberFormat="1" applyFont="1" applyBorder="1" applyAlignment="1">
      <alignment horizontal="right" vertical="center" indent="1"/>
    </xf>
    <xf numFmtId="4" fontId="13" fillId="0" borderId="33" xfId="0" applyNumberFormat="1" applyFont="1" applyBorder="1" applyAlignment="1">
      <alignment horizontal="right" vertical="center" indent="1"/>
    </xf>
    <xf numFmtId="4" fontId="13" fillId="0" borderId="14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6" xfId="0" applyNumberFormat="1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>
      <alignment horizontal="center"/>
    </xf>
    <xf numFmtId="4" fontId="11" fillId="0" borderId="32" xfId="0" applyNumberFormat="1" applyFont="1" applyBorder="1" applyAlignment="1">
      <alignment horizontal="right" vertical="center"/>
    </xf>
    <xf numFmtId="4" fontId="11" fillId="0" borderId="29" xfId="0" applyNumberFormat="1" applyFont="1" applyBorder="1" applyAlignment="1">
      <alignment horizontal="right" vertical="center"/>
    </xf>
    <xf numFmtId="4" fontId="11" fillId="0" borderId="32" xfId="0" applyNumberFormat="1" applyFont="1" applyBorder="1" applyAlignment="1">
      <alignment vertical="center"/>
    </xf>
    <xf numFmtId="4" fontId="11" fillId="0" borderId="29" xfId="0" applyNumberFormat="1" applyFont="1" applyBorder="1" applyAlignment="1">
      <alignment vertical="center"/>
    </xf>
    <xf numFmtId="4" fontId="11" fillId="0" borderId="32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3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29" xfId="0" applyNumberFormat="1" applyBorder="1" applyAlignment="1">
      <alignment vertical="center" shrinkToFit="1"/>
    </xf>
    <xf numFmtId="49" fontId="0" fillId="0" borderId="33" xfId="0" applyNumberFormat="1" applyBorder="1" applyAlignment="1">
      <alignment vertical="center" shrinkToFit="1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22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29" xfId="0" applyNumberForma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0</v>
      </c>
    </row>
    <row r="2" spans="1:7" ht="57.75" customHeight="1" x14ac:dyDescent="0.2">
      <c r="A2" s="195" t="s">
        <v>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5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2</v>
      </c>
      <c r="B1" s="227" t="s">
        <v>3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">
      <c r="A2" s="4"/>
      <c r="B2" s="71" t="s">
        <v>4</v>
      </c>
      <c r="C2" s="72"/>
      <c r="D2" s="212" t="s">
        <v>5</v>
      </c>
      <c r="E2" s="213"/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73" t="s">
        <v>6</v>
      </c>
      <c r="C3" s="74"/>
      <c r="D3" s="240" t="s">
        <v>7</v>
      </c>
      <c r="E3" s="241"/>
      <c r="F3" s="241"/>
      <c r="G3" s="241"/>
      <c r="H3" s="241"/>
      <c r="I3" s="241"/>
      <c r="J3" s="242"/>
    </row>
    <row r="4" spans="1:15" ht="23.25" hidden="1" customHeight="1" x14ac:dyDescent="0.2">
      <c r="A4" s="4"/>
      <c r="B4" s="75" t="s">
        <v>8</v>
      </c>
      <c r="C4" s="76"/>
      <c r="D4" s="77"/>
      <c r="E4" s="77"/>
      <c r="F4" s="78"/>
      <c r="G4" s="79"/>
      <c r="H4" s="78"/>
      <c r="I4" s="79"/>
      <c r="J4" s="80"/>
    </row>
    <row r="5" spans="1:15" ht="24" customHeight="1" x14ac:dyDescent="0.2">
      <c r="A5" s="4"/>
      <c r="B5" s="47" t="s">
        <v>9</v>
      </c>
      <c r="C5" s="5"/>
      <c r="D5" s="81" t="s">
        <v>10</v>
      </c>
      <c r="E5" s="26"/>
      <c r="F5" s="26"/>
      <c r="G5" s="26"/>
      <c r="H5" s="28" t="s">
        <v>11</v>
      </c>
      <c r="I5" s="81" t="s">
        <v>12</v>
      </c>
      <c r="J5" s="11"/>
    </row>
    <row r="6" spans="1:15" ht="15.75" customHeight="1" x14ac:dyDescent="0.2">
      <c r="A6" s="4"/>
      <c r="B6" s="41"/>
      <c r="C6" s="26"/>
      <c r="D6" s="81" t="s">
        <v>13</v>
      </c>
      <c r="E6" s="26"/>
      <c r="F6" s="26"/>
      <c r="G6" s="26"/>
      <c r="H6" s="28" t="s">
        <v>14</v>
      </c>
      <c r="I6" s="81" t="s">
        <v>15</v>
      </c>
      <c r="J6" s="11"/>
    </row>
    <row r="7" spans="1:15" ht="15.75" customHeight="1" x14ac:dyDescent="0.2">
      <c r="A7" s="4"/>
      <c r="B7" s="42"/>
      <c r="C7" s="82" t="s">
        <v>16</v>
      </c>
      <c r="D7" s="70" t="s">
        <v>7</v>
      </c>
      <c r="E7" s="34"/>
      <c r="F7" s="34"/>
      <c r="G7" s="34"/>
      <c r="H7" s="36"/>
      <c r="I7" s="34"/>
      <c r="J7" s="50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11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14</v>
      </c>
      <c r="I9" s="33"/>
      <c r="J9" s="11"/>
    </row>
    <row r="10" spans="1:15" ht="15.75" hidden="1" customHeight="1" x14ac:dyDescent="0.2">
      <c r="A10" s="4"/>
      <c r="B10" s="51"/>
      <c r="C10" s="27"/>
      <c r="D10" s="46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7" t="s">
        <v>18</v>
      </c>
      <c r="C11" s="5"/>
      <c r="D11" s="219"/>
      <c r="E11" s="219"/>
      <c r="F11" s="219"/>
      <c r="G11" s="219"/>
      <c r="H11" s="28" t="s">
        <v>11</v>
      </c>
      <c r="I11" s="192"/>
      <c r="J11" s="11"/>
    </row>
    <row r="12" spans="1:15" ht="15.75" customHeight="1" x14ac:dyDescent="0.2">
      <c r="A12" s="4"/>
      <c r="B12" s="41"/>
      <c r="C12" s="26"/>
      <c r="D12" s="238"/>
      <c r="E12" s="238"/>
      <c r="F12" s="238"/>
      <c r="G12" s="238"/>
      <c r="H12" s="28" t="s">
        <v>14</v>
      </c>
      <c r="I12" s="192"/>
      <c r="J12" s="11"/>
    </row>
    <row r="13" spans="1:15" ht="15.75" customHeight="1" x14ac:dyDescent="0.2">
      <c r="A13" s="4"/>
      <c r="B13" s="42"/>
      <c r="C13" s="83"/>
      <c r="D13" s="239"/>
      <c r="E13" s="239"/>
      <c r="F13" s="239"/>
      <c r="G13" s="239"/>
      <c r="H13" s="29"/>
      <c r="I13" s="34"/>
      <c r="J13" s="50"/>
    </row>
    <row r="14" spans="1:15" ht="24" hidden="1" customHeight="1" x14ac:dyDescent="0.2">
      <c r="A14" s="4"/>
      <c r="B14" s="60" t="s">
        <v>19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4"/>
      <c r="B15" s="51" t="s">
        <v>20</v>
      </c>
      <c r="C15" s="66"/>
      <c r="D15" s="52"/>
      <c r="E15" s="218"/>
      <c r="F15" s="218"/>
      <c r="G15" s="236"/>
      <c r="H15" s="236"/>
      <c r="I15" s="236" t="s">
        <v>21</v>
      </c>
      <c r="J15" s="237"/>
    </row>
    <row r="16" spans="1:15" ht="23.25" customHeight="1" x14ac:dyDescent="0.2">
      <c r="A16" s="112" t="s">
        <v>22</v>
      </c>
      <c r="B16" s="113" t="s">
        <v>22</v>
      </c>
      <c r="C16" s="155"/>
      <c r="D16" s="156"/>
      <c r="E16" s="215"/>
      <c r="F16" s="216"/>
      <c r="G16" s="215"/>
      <c r="H16" s="216"/>
      <c r="I16" s="215">
        <f>SUMIF(F47:F54,A16,I47:I54)+SUMIF(F47:F54,"PSU",I47:I54)</f>
        <v>0</v>
      </c>
      <c r="J16" s="217"/>
    </row>
    <row r="17" spans="1:10" ht="23.25" customHeight="1" x14ac:dyDescent="0.2">
      <c r="A17" s="112" t="s">
        <v>23</v>
      </c>
      <c r="B17" s="113" t="s">
        <v>23</v>
      </c>
      <c r="C17" s="155"/>
      <c r="D17" s="156"/>
      <c r="E17" s="215"/>
      <c r="F17" s="216"/>
      <c r="G17" s="215"/>
      <c r="H17" s="216"/>
      <c r="I17" s="215">
        <f>SUMIF(F47:F54,A17,I47:I54)</f>
        <v>0</v>
      </c>
      <c r="J17" s="217"/>
    </row>
    <row r="18" spans="1:10" ht="23.25" customHeight="1" x14ac:dyDescent="0.2">
      <c r="A18" s="112" t="s">
        <v>24</v>
      </c>
      <c r="B18" s="113" t="s">
        <v>24</v>
      </c>
      <c r="C18" s="155"/>
      <c r="D18" s="156"/>
      <c r="E18" s="215"/>
      <c r="F18" s="216"/>
      <c r="G18" s="215"/>
      <c r="H18" s="216"/>
      <c r="I18" s="215">
        <f>SUMIF(F47:F54,A18,I47:I54)</f>
        <v>0</v>
      </c>
      <c r="J18" s="217"/>
    </row>
    <row r="19" spans="1:10" ht="23.25" customHeight="1" x14ac:dyDescent="0.2">
      <c r="A19" s="112" t="s">
        <v>25</v>
      </c>
      <c r="B19" s="113" t="s">
        <v>26</v>
      </c>
      <c r="C19" s="155"/>
      <c r="D19" s="156"/>
      <c r="E19" s="215"/>
      <c r="F19" s="216"/>
      <c r="G19" s="215"/>
      <c r="H19" s="216"/>
      <c r="I19" s="215">
        <f>SUMIF(F47:F54,A19,I47:I54)</f>
        <v>0</v>
      </c>
      <c r="J19" s="217"/>
    </row>
    <row r="20" spans="1:10" ht="23.25" customHeight="1" x14ac:dyDescent="0.2">
      <c r="A20" s="112" t="s">
        <v>27</v>
      </c>
      <c r="B20" s="113" t="s">
        <v>28</v>
      </c>
      <c r="C20" s="155"/>
      <c r="D20" s="156"/>
      <c r="E20" s="215"/>
      <c r="F20" s="216"/>
      <c r="G20" s="215"/>
      <c r="H20" s="216"/>
      <c r="I20" s="215">
        <f>SUMIF(F47:F54,A20,I47:I54)</f>
        <v>0</v>
      </c>
      <c r="J20" s="217"/>
    </row>
    <row r="21" spans="1:10" ht="23.25" customHeight="1" x14ac:dyDescent="0.2">
      <c r="A21" s="4"/>
      <c r="B21" s="68" t="s">
        <v>21</v>
      </c>
      <c r="C21" s="157"/>
      <c r="D21" s="158"/>
      <c r="E21" s="225"/>
      <c r="F21" s="234"/>
      <c r="G21" s="225"/>
      <c r="H21" s="234"/>
      <c r="I21" s="225">
        <f>SUM(I16:J20)</f>
        <v>0</v>
      </c>
      <c r="J21" s="226"/>
    </row>
    <row r="22" spans="1:10" ht="33" customHeight="1" x14ac:dyDescent="0.2">
      <c r="A22" s="4"/>
      <c r="B22" s="59" t="s">
        <v>29</v>
      </c>
      <c r="C22" s="155"/>
      <c r="D22" s="156"/>
      <c r="E22" s="159"/>
      <c r="F22" s="160"/>
      <c r="G22" s="161"/>
      <c r="H22" s="161"/>
      <c r="I22" s="161"/>
      <c r="J22" s="57"/>
    </row>
    <row r="23" spans="1:10" ht="23.25" customHeight="1" x14ac:dyDescent="0.2">
      <c r="A23" s="4"/>
      <c r="B23" s="56" t="s">
        <v>30</v>
      </c>
      <c r="C23" s="155"/>
      <c r="D23" s="156"/>
      <c r="E23" s="162">
        <v>15</v>
      </c>
      <c r="F23" s="160" t="s">
        <v>31</v>
      </c>
      <c r="G23" s="223">
        <f>ZakladDPHSniVypocet</f>
        <v>0</v>
      </c>
      <c r="H23" s="224"/>
      <c r="I23" s="224"/>
      <c r="J23" s="57" t="str">
        <f t="shared" ref="J23:J28" si="0">Mena</f>
        <v>CZK</v>
      </c>
    </row>
    <row r="24" spans="1:10" ht="23.25" customHeight="1" x14ac:dyDescent="0.2">
      <c r="A24" s="4"/>
      <c r="B24" s="56" t="s">
        <v>32</v>
      </c>
      <c r="C24" s="155"/>
      <c r="D24" s="156"/>
      <c r="E24" s="162">
        <f>SazbaDPH1</f>
        <v>15</v>
      </c>
      <c r="F24" s="160" t="s">
        <v>31</v>
      </c>
      <c r="G24" s="221">
        <f>ZakladDPHSni*SazbaDPH1/100</f>
        <v>0</v>
      </c>
      <c r="H24" s="222"/>
      <c r="I24" s="222"/>
      <c r="J24" s="57" t="str">
        <f t="shared" si="0"/>
        <v>CZK</v>
      </c>
    </row>
    <row r="25" spans="1:10" ht="23.25" customHeight="1" x14ac:dyDescent="0.2">
      <c r="A25" s="4"/>
      <c r="B25" s="56" t="s">
        <v>33</v>
      </c>
      <c r="C25" s="155"/>
      <c r="D25" s="156"/>
      <c r="E25" s="162">
        <v>21</v>
      </c>
      <c r="F25" s="160" t="s">
        <v>31</v>
      </c>
      <c r="G25" s="223">
        <f>I21</f>
        <v>0</v>
      </c>
      <c r="H25" s="224"/>
      <c r="I25" s="224"/>
      <c r="J25" s="57" t="str">
        <f t="shared" si="0"/>
        <v>CZK</v>
      </c>
    </row>
    <row r="26" spans="1:10" ht="23.25" customHeight="1" x14ac:dyDescent="0.2">
      <c r="A26" s="4"/>
      <c r="B26" s="49" t="s">
        <v>34</v>
      </c>
      <c r="C26" s="22"/>
      <c r="D26" s="18"/>
      <c r="E26" s="43">
        <f>SazbaDPH2</f>
        <v>21</v>
      </c>
      <c r="F26" s="44" t="s">
        <v>31</v>
      </c>
      <c r="G26" s="230">
        <f>ZakladDPHZakl*SazbaDPH2/100</f>
        <v>0</v>
      </c>
      <c r="H26" s="231"/>
      <c r="I26" s="231"/>
      <c r="J26" s="55" t="str">
        <f t="shared" si="0"/>
        <v>CZK</v>
      </c>
    </row>
    <row r="27" spans="1:10" ht="23.25" customHeight="1" thickBot="1" x14ac:dyDescent="0.25">
      <c r="A27" s="4"/>
      <c r="B27" s="48" t="s">
        <v>35</v>
      </c>
      <c r="C27" s="20"/>
      <c r="D27" s="23"/>
      <c r="E27" s="20"/>
      <c r="F27" s="21"/>
      <c r="G27" s="232">
        <f>0</f>
        <v>0</v>
      </c>
      <c r="H27" s="232"/>
      <c r="I27" s="232"/>
      <c r="J27" s="58" t="str">
        <f t="shared" si="0"/>
        <v>CZK</v>
      </c>
    </row>
    <row r="28" spans="1:10" ht="27.75" hidden="1" customHeight="1" thickBot="1" x14ac:dyDescent="0.25">
      <c r="A28" s="4"/>
      <c r="B28" s="90" t="s">
        <v>36</v>
      </c>
      <c r="C28" s="91"/>
      <c r="D28" s="91"/>
      <c r="E28" s="92"/>
      <c r="F28" s="93"/>
      <c r="G28" s="235">
        <f>ZakladDPHSniVypocet+ZakladDPHZaklVypocet</f>
        <v>0</v>
      </c>
      <c r="H28" s="235"/>
      <c r="I28" s="235"/>
      <c r="J28" s="94" t="str">
        <f t="shared" si="0"/>
        <v>CZK</v>
      </c>
    </row>
    <row r="29" spans="1:10" ht="27.75" customHeight="1" thickBot="1" x14ac:dyDescent="0.25">
      <c r="A29" s="4"/>
      <c r="B29" s="90" t="s">
        <v>37</v>
      </c>
      <c r="C29" s="95"/>
      <c r="D29" s="95"/>
      <c r="E29" s="95"/>
      <c r="F29" s="95"/>
      <c r="G29" s="233">
        <f>ZakladDPHSni+DPHSni+ZakladDPHZakl+DPHZakl+Zaokrouhleni</f>
        <v>0</v>
      </c>
      <c r="H29" s="233"/>
      <c r="I29" s="233"/>
      <c r="J29" s="96" t="s">
        <v>38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39</v>
      </c>
      <c r="D32" s="39"/>
      <c r="E32" s="39"/>
      <c r="F32" s="19" t="s">
        <v>40</v>
      </c>
      <c r="G32" s="39"/>
      <c r="H32" s="40">
        <f ca="1">TODAY()</f>
        <v>43851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0" t="s">
        <v>41</v>
      </c>
      <c r="E35" s="220"/>
      <c r="F35" s="5"/>
      <c r="G35" s="45"/>
      <c r="H35" s="13" t="s">
        <v>42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69" t="s">
        <v>43</v>
      </c>
      <c r="C37" s="3"/>
      <c r="D37" s="3"/>
      <c r="E37" s="3"/>
      <c r="F37" s="89"/>
      <c r="G37" s="89"/>
      <c r="H37" s="89"/>
      <c r="I37" s="89"/>
      <c r="J37" s="3"/>
    </row>
    <row r="38" spans="1:10" ht="25.5" hidden="1" customHeight="1" x14ac:dyDescent="0.2">
      <c r="A38" s="86" t="s">
        <v>44</v>
      </c>
      <c r="B38" s="163" t="s">
        <v>45</v>
      </c>
      <c r="C38" s="87" t="s">
        <v>46</v>
      </c>
      <c r="D38" s="88"/>
      <c r="E38" s="88"/>
      <c r="F38" s="164" t="str">
        <f>B23</f>
        <v>Základ pro sníženou DPH</v>
      </c>
      <c r="G38" s="164" t="str">
        <f>B25</f>
        <v>Základ pro základní DPH</v>
      </c>
      <c r="H38" s="165" t="s">
        <v>47</v>
      </c>
      <c r="I38" s="165" t="s">
        <v>48</v>
      </c>
      <c r="J38" s="166" t="s">
        <v>31</v>
      </c>
    </row>
    <row r="39" spans="1:10" ht="25.5" hidden="1" customHeight="1" x14ac:dyDescent="0.2">
      <c r="A39" s="86">
        <v>1</v>
      </c>
      <c r="B39" s="167" t="s">
        <v>49</v>
      </c>
      <c r="C39" s="203" t="s">
        <v>5</v>
      </c>
      <c r="D39" s="204"/>
      <c r="E39" s="204"/>
      <c r="F39" s="168">
        <f>'Rozpočet Pol'!AC48</f>
        <v>0</v>
      </c>
      <c r="G39" s="169">
        <f>'Rozpočet Pol'!AD48</f>
        <v>0</v>
      </c>
      <c r="H39" s="170">
        <f>(F39*SazbaDPH1/100)+(G39*SazbaDPH2/100)</f>
        <v>0</v>
      </c>
      <c r="I39" s="170">
        <f>F39+G39+H39</f>
        <v>0</v>
      </c>
      <c r="J39" s="171" t="str">
        <f>IF(CenaCelkemVypocet=0,"",I39/CenaCelkemVypocet*100)</f>
        <v/>
      </c>
    </row>
    <row r="40" spans="1:10" ht="25.5" hidden="1" customHeight="1" x14ac:dyDescent="0.2">
      <c r="A40" s="86"/>
      <c r="B40" s="205" t="s">
        <v>50</v>
      </c>
      <c r="C40" s="206"/>
      <c r="D40" s="206"/>
      <c r="E40" s="207"/>
      <c r="F40" s="172">
        <f>SUMIF(A39:A39,"=1",F39:F39)</f>
        <v>0</v>
      </c>
      <c r="G40" s="173">
        <f>SUMIF(A39:A39,"=1",G39:G39)</f>
        <v>0</v>
      </c>
      <c r="H40" s="173">
        <f>SUMIF(A39:A39,"=1",H39:H39)</f>
        <v>0</v>
      </c>
      <c r="I40" s="173">
        <f>SUMIF(A39:A39,"=1",I39:I39)</f>
        <v>0</v>
      </c>
      <c r="J40" s="174">
        <f>SUMIF(A39:A39,"=1",J39:J39)</f>
        <v>0</v>
      </c>
    </row>
    <row r="44" spans="1:10" ht="15.75" x14ac:dyDescent="0.25">
      <c r="B44" s="97" t="s">
        <v>51</v>
      </c>
    </row>
    <row r="46" spans="1:10" ht="25.5" customHeight="1" x14ac:dyDescent="0.2">
      <c r="A46" s="98"/>
      <c r="B46" s="102" t="s">
        <v>45</v>
      </c>
      <c r="C46" s="102" t="s">
        <v>46</v>
      </c>
      <c r="D46" s="103"/>
      <c r="E46" s="103"/>
      <c r="F46" s="190" t="s">
        <v>52</v>
      </c>
      <c r="G46" s="190"/>
      <c r="H46" s="190"/>
      <c r="I46" s="208" t="s">
        <v>21</v>
      </c>
      <c r="J46" s="208"/>
    </row>
    <row r="47" spans="1:10" ht="25.5" customHeight="1" x14ac:dyDescent="0.2">
      <c r="A47" s="99"/>
      <c r="B47" s="106" t="s">
        <v>53</v>
      </c>
      <c r="C47" s="210" t="s">
        <v>54</v>
      </c>
      <c r="D47" s="211"/>
      <c r="E47" s="211"/>
      <c r="F47" s="175" t="s">
        <v>22</v>
      </c>
      <c r="G47" s="191"/>
      <c r="H47" s="191"/>
      <c r="I47" s="209">
        <f>'Rozpočet Pol'!G8</f>
        <v>0</v>
      </c>
      <c r="J47" s="209"/>
    </row>
    <row r="48" spans="1:10" ht="25.5" customHeight="1" x14ac:dyDescent="0.2">
      <c r="A48" s="99"/>
      <c r="B48" s="101" t="s">
        <v>55</v>
      </c>
      <c r="C48" s="198" t="s">
        <v>56</v>
      </c>
      <c r="D48" s="199"/>
      <c r="E48" s="199"/>
      <c r="F48" s="108" t="s">
        <v>22</v>
      </c>
      <c r="G48" s="188"/>
      <c r="H48" s="188"/>
      <c r="I48" s="197">
        <f>'Rozpočet Pol'!G12</f>
        <v>0</v>
      </c>
      <c r="J48" s="197"/>
    </row>
    <row r="49" spans="1:10" ht="25.5" customHeight="1" x14ac:dyDescent="0.2">
      <c r="A49" s="99"/>
      <c r="B49" s="101" t="s">
        <v>57</v>
      </c>
      <c r="C49" s="198" t="s">
        <v>58</v>
      </c>
      <c r="D49" s="199"/>
      <c r="E49" s="199"/>
      <c r="F49" s="108" t="s">
        <v>23</v>
      </c>
      <c r="G49" s="188"/>
      <c r="H49" s="188"/>
      <c r="I49" s="197">
        <f>'Rozpočet Pol'!G14</f>
        <v>0</v>
      </c>
      <c r="J49" s="197"/>
    </row>
    <row r="50" spans="1:10" ht="25.5" customHeight="1" x14ac:dyDescent="0.2">
      <c r="A50" s="99"/>
      <c r="B50" s="101" t="s">
        <v>59</v>
      </c>
      <c r="C50" s="198" t="s">
        <v>60</v>
      </c>
      <c r="D50" s="199"/>
      <c r="E50" s="199"/>
      <c r="F50" s="108" t="s">
        <v>23</v>
      </c>
      <c r="G50" s="188"/>
      <c r="H50" s="188"/>
      <c r="I50" s="197">
        <f>'Rozpočet Pol'!G17</f>
        <v>0</v>
      </c>
      <c r="J50" s="197"/>
    </row>
    <row r="51" spans="1:10" ht="25.5" customHeight="1" x14ac:dyDescent="0.2">
      <c r="A51" s="99"/>
      <c r="B51" s="101" t="s">
        <v>61</v>
      </c>
      <c r="C51" s="198" t="s">
        <v>62</v>
      </c>
      <c r="D51" s="199"/>
      <c r="E51" s="199"/>
      <c r="F51" s="108" t="s">
        <v>23</v>
      </c>
      <c r="G51" s="188"/>
      <c r="H51" s="188"/>
      <c r="I51" s="197">
        <f>'Rozpočet Pol'!G22</f>
        <v>0</v>
      </c>
      <c r="J51" s="197"/>
    </row>
    <row r="52" spans="1:10" ht="25.5" customHeight="1" x14ac:dyDescent="0.2">
      <c r="A52" s="99"/>
      <c r="B52" s="101" t="s">
        <v>63</v>
      </c>
      <c r="C52" s="198" t="s">
        <v>64</v>
      </c>
      <c r="D52" s="199"/>
      <c r="E52" s="199"/>
      <c r="F52" s="108" t="s">
        <v>23</v>
      </c>
      <c r="G52" s="188"/>
      <c r="H52" s="188"/>
      <c r="I52" s="197">
        <f>'Rozpočet Pol'!G29</f>
        <v>0</v>
      </c>
      <c r="J52" s="197"/>
    </row>
    <row r="53" spans="1:10" ht="25.5" customHeight="1" x14ac:dyDescent="0.2">
      <c r="A53" s="99"/>
      <c r="B53" s="101" t="s">
        <v>65</v>
      </c>
      <c r="C53" s="198" t="s">
        <v>66</v>
      </c>
      <c r="D53" s="199"/>
      <c r="E53" s="199"/>
      <c r="F53" s="108" t="s">
        <v>23</v>
      </c>
      <c r="G53" s="188"/>
      <c r="H53" s="188"/>
      <c r="I53" s="197">
        <f>'Rozpočet Pol'!G32</f>
        <v>0</v>
      </c>
      <c r="J53" s="197"/>
    </row>
    <row r="54" spans="1:10" ht="25.5" customHeight="1" x14ac:dyDescent="0.2">
      <c r="A54" s="99"/>
      <c r="B54" s="107" t="s">
        <v>67</v>
      </c>
      <c r="C54" s="201" t="s">
        <v>68</v>
      </c>
      <c r="D54" s="202"/>
      <c r="E54" s="202"/>
      <c r="F54" s="109" t="s">
        <v>23</v>
      </c>
      <c r="G54" s="189"/>
      <c r="H54" s="189"/>
      <c r="I54" s="200">
        <f>'Rozpočet Pol'!G41</f>
        <v>0</v>
      </c>
      <c r="J54" s="200"/>
    </row>
    <row r="55" spans="1:10" ht="25.5" customHeight="1" x14ac:dyDescent="0.2">
      <c r="A55" s="100"/>
      <c r="B55" s="104" t="s">
        <v>48</v>
      </c>
      <c r="C55" s="104"/>
      <c r="D55" s="105"/>
      <c r="E55" s="105"/>
      <c r="F55" s="110"/>
      <c r="G55" s="187"/>
      <c r="H55" s="187"/>
      <c r="I55" s="196">
        <f>SUM(I47:I54)</f>
        <v>0</v>
      </c>
      <c r="J55" s="196"/>
    </row>
    <row r="56" spans="1:10" x14ac:dyDescent="0.2">
      <c r="F56" s="111"/>
      <c r="G56" s="85"/>
      <c r="H56" s="111"/>
      <c r="I56" s="85"/>
      <c r="J56" s="85"/>
    </row>
    <row r="57" spans="1:10" x14ac:dyDescent="0.2">
      <c r="F57" s="111"/>
      <c r="G57" s="85"/>
      <c r="H57" s="111"/>
      <c r="I57" s="85"/>
      <c r="J57" s="85"/>
    </row>
    <row r="58" spans="1:10" x14ac:dyDescent="0.2">
      <c r="F58" s="111"/>
      <c r="G58" s="85"/>
      <c r="H58" s="111"/>
      <c r="I58" s="85"/>
      <c r="J58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69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176" t="s">
        <v>70</v>
      </c>
      <c r="B2" s="193"/>
      <c r="C2" s="245"/>
      <c r="D2" s="245"/>
      <c r="E2" s="245"/>
      <c r="F2" s="245"/>
      <c r="G2" s="246"/>
    </row>
    <row r="3" spans="1:7" ht="24.95" hidden="1" customHeight="1" x14ac:dyDescent="0.2">
      <c r="A3" s="176" t="s">
        <v>71</v>
      </c>
      <c r="B3" s="193"/>
      <c r="C3" s="245"/>
      <c r="D3" s="245"/>
      <c r="E3" s="245"/>
      <c r="F3" s="245"/>
      <c r="G3" s="246"/>
    </row>
    <row r="4" spans="1:7" ht="24.95" hidden="1" customHeight="1" x14ac:dyDescent="0.2">
      <c r="A4" s="176" t="s">
        <v>72</v>
      </c>
      <c r="B4" s="193"/>
      <c r="C4" s="245"/>
      <c r="D4" s="245"/>
      <c r="E4" s="245"/>
      <c r="F4" s="245"/>
      <c r="G4" s="246"/>
    </row>
    <row r="5" spans="1:7" hidden="1" x14ac:dyDescent="0.2">
      <c r="A5" s="194"/>
      <c r="B5" s="7"/>
      <c r="C5" s="8"/>
      <c r="D5" s="9"/>
      <c r="E5" s="194"/>
      <c r="F5" s="194"/>
      <c r="G5" s="194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>
    <outlinePr summaryBelow="0"/>
  </sheetPr>
  <dimension ref="A1:BH58"/>
  <sheetViews>
    <sheetView topLeftCell="A29" workbookViewId="0">
      <selection activeCell="C43" sqref="C43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9" t="s">
        <v>69</v>
      </c>
      <c r="B1" s="259"/>
      <c r="C1" s="259"/>
      <c r="D1" s="259"/>
      <c r="E1" s="259"/>
      <c r="F1" s="259"/>
      <c r="G1" s="259"/>
      <c r="AE1" t="s">
        <v>73</v>
      </c>
    </row>
    <row r="2" spans="1:60" ht="24.95" customHeight="1" x14ac:dyDescent="0.2">
      <c r="A2" s="177" t="s">
        <v>74</v>
      </c>
      <c r="B2" s="193"/>
      <c r="C2" s="260" t="s">
        <v>5</v>
      </c>
      <c r="D2" s="261"/>
      <c r="E2" s="261"/>
      <c r="F2" s="261"/>
      <c r="G2" s="262"/>
      <c r="AE2" t="s">
        <v>75</v>
      </c>
    </row>
    <row r="3" spans="1:60" ht="24.95" customHeight="1" x14ac:dyDescent="0.2">
      <c r="A3" s="177" t="s">
        <v>71</v>
      </c>
      <c r="B3" s="193"/>
      <c r="C3" s="260" t="s">
        <v>7</v>
      </c>
      <c r="D3" s="261"/>
      <c r="E3" s="261"/>
      <c r="F3" s="261"/>
      <c r="G3" s="262"/>
      <c r="AE3" t="s">
        <v>76</v>
      </c>
    </row>
    <row r="4" spans="1:60" ht="24.95" hidden="1" customHeight="1" x14ac:dyDescent="0.2">
      <c r="A4" s="177" t="s">
        <v>72</v>
      </c>
      <c r="B4" s="193"/>
      <c r="C4" s="260"/>
      <c r="D4" s="261"/>
      <c r="E4" s="261"/>
      <c r="F4" s="261"/>
      <c r="G4" s="262"/>
      <c r="AE4" t="s">
        <v>77</v>
      </c>
    </row>
    <row r="5" spans="1:60" hidden="1" x14ac:dyDescent="0.2">
      <c r="A5" s="178" t="s">
        <v>78</v>
      </c>
      <c r="B5" s="114"/>
      <c r="C5" s="115"/>
      <c r="D5" s="116"/>
      <c r="E5" s="116"/>
      <c r="F5" s="116"/>
      <c r="G5" s="179"/>
      <c r="AE5" t="s">
        <v>79</v>
      </c>
    </row>
    <row r="7" spans="1:60" ht="38.25" x14ac:dyDescent="0.2">
      <c r="A7" s="180" t="s">
        <v>80</v>
      </c>
      <c r="B7" s="181" t="s">
        <v>81</v>
      </c>
      <c r="C7" s="181" t="s">
        <v>82</v>
      </c>
      <c r="D7" s="180" t="s">
        <v>83</v>
      </c>
      <c r="E7" s="180" t="s">
        <v>84</v>
      </c>
      <c r="F7" s="117" t="s">
        <v>85</v>
      </c>
      <c r="G7" s="180" t="s">
        <v>21</v>
      </c>
      <c r="H7" s="135" t="s">
        <v>86</v>
      </c>
      <c r="I7" s="135" t="s">
        <v>87</v>
      </c>
      <c r="J7" s="135" t="s">
        <v>88</v>
      </c>
      <c r="K7" s="135" t="s">
        <v>89</v>
      </c>
      <c r="L7" s="135" t="s">
        <v>90</v>
      </c>
      <c r="M7" s="135" t="s">
        <v>91</v>
      </c>
      <c r="N7" s="135" t="s">
        <v>92</v>
      </c>
      <c r="O7" s="135" t="s">
        <v>93</v>
      </c>
      <c r="P7" s="135" t="s">
        <v>94</v>
      </c>
      <c r="Q7" s="135" t="s">
        <v>95</v>
      </c>
      <c r="R7" s="135" t="s">
        <v>96</v>
      </c>
      <c r="S7" s="135" t="s">
        <v>97</v>
      </c>
      <c r="T7" s="135" t="s">
        <v>98</v>
      </c>
      <c r="U7" s="135" t="s">
        <v>99</v>
      </c>
    </row>
    <row r="8" spans="1:60" x14ac:dyDescent="0.2">
      <c r="A8" s="136" t="s">
        <v>100</v>
      </c>
      <c r="B8" s="137" t="s">
        <v>53</v>
      </c>
      <c r="C8" s="138" t="s">
        <v>54</v>
      </c>
      <c r="D8" s="139"/>
      <c r="E8" s="140"/>
      <c r="F8" s="141"/>
      <c r="G8" s="141">
        <f>SUMIF(AE9:AE11,"&lt;&gt;NOR",G9:G11)</f>
        <v>0</v>
      </c>
      <c r="H8" s="141"/>
      <c r="I8" s="141">
        <f>SUM(I9:I11)</f>
        <v>0</v>
      </c>
      <c r="J8" s="141"/>
      <c r="K8" s="141">
        <f>SUM(K9:K11)</f>
        <v>0</v>
      </c>
      <c r="L8" s="141"/>
      <c r="M8" s="141">
        <f>SUM(M9:M11)</f>
        <v>0</v>
      </c>
      <c r="N8" s="121"/>
      <c r="O8" s="121">
        <f>SUM(O9:O11)</f>
        <v>0</v>
      </c>
      <c r="P8" s="121"/>
      <c r="Q8" s="121">
        <f>SUM(Q9:Q11)</f>
        <v>0</v>
      </c>
      <c r="R8" s="121"/>
      <c r="S8" s="121"/>
      <c r="T8" s="136"/>
      <c r="U8" s="121">
        <f>SUM(U9:U11)</f>
        <v>0</v>
      </c>
      <c r="AE8" t="s">
        <v>101</v>
      </c>
    </row>
    <row r="9" spans="1:60" ht="22.5" outlineLevel="1" x14ac:dyDescent="0.2">
      <c r="A9" s="119">
        <v>1</v>
      </c>
      <c r="B9" s="122" t="s">
        <v>102</v>
      </c>
      <c r="C9" s="150" t="s">
        <v>103</v>
      </c>
      <c r="D9" s="124" t="s">
        <v>104</v>
      </c>
      <c r="E9" s="130">
        <v>1</v>
      </c>
      <c r="F9" s="132"/>
      <c r="G9" s="133">
        <f>ROUND(E9*F9,2)</f>
        <v>0</v>
      </c>
      <c r="H9" s="132"/>
      <c r="I9" s="133">
        <f>ROUND(E9*H9,2)</f>
        <v>0</v>
      </c>
      <c r="J9" s="132"/>
      <c r="K9" s="133">
        <f>ROUND(E9*J9,2)</f>
        <v>0</v>
      </c>
      <c r="L9" s="133">
        <v>0</v>
      </c>
      <c r="M9" s="133">
        <f>G9*(1+L9/100)</f>
        <v>0</v>
      </c>
      <c r="N9" s="125">
        <v>0</v>
      </c>
      <c r="O9" s="125">
        <f>ROUND(E9*N9,5)</f>
        <v>0</v>
      </c>
      <c r="P9" s="125">
        <v>0</v>
      </c>
      <c r="Q9" s="125">
        <f>ROUND(E9*P9,5)</f>
        <v>0</v>
      </c>
      <c r="R9" s="125"/>
      <c r="S9" s="125"/>
      <c r="T9" s="126">
        <v>0</v>
      </c>
      <c r="U9" s="125">
        <f>ROUND(E9*T9,2)</f>
        <v>0</v>
      </c>
      <c r="V9" s="118"/>
      <c r="W9" s="118"/>
      <c r="X9" s="118"/>
      <c r="Y9" s="118"/>
      <c r="Z9" s="118"/>
      <c r="AA9" s="118"/>
      <c r="AB9" s="118"/>
      <c r="AC9" s="118"/>
      <c r="AD9" s="118"/>
      <c r="AE9" s="118" t="s">
        <v>105</v>
      </c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</row>
    <row r="10" spans="1:60" outlineLevel="1" x14ac:dyDescent="0.2">
      <c r="A10" s="119">
        <v>2</v>
      </c>
      <c r="B10" s="122" t="s">
        <v>53</v>
      </c>
      <c r="C10" s="150" t="s">
        <v>106</v>
      </c>
      <c r="D10" s="124" t="s">
        <v>104</v>
      </c>
      <c r="E10" s="130">
        <v>1</v>
      </c>
      <c r="F10" s="132"/>
      <c r="G10" s="133">
        <f>ROUND(E10*F10,2)</f>
        <v>0</v>
      </c>
      <c r="H10" s="132"/>
      <c r="I10" s="133">
        <f>ROUND(E10*H10,2)</f>
        <v>0</v>
      </c>
      <c r="J10" s="132"/>
      <c r="K10" s="133">
        <f>ROUND(E10*J10,2)</f>
        <v>0</v>
      </c>
      <c r="L10" s="133">
        <v>0</v>
      </c>
      <c r="M10" s="133">
        <f>G10*(1+L10/100)</f>
        <v>0</v>
      </c>
      <c r="N10" s="125">
        <v>0</v>
      </c>
      <c r="O10" s="125">
        <f>ROUND(E10*N10,5)</f>
        <v>0</v>
      </c>
      <c r="P10" s="125">
        <v>0</v>
      </c>
      <c r="Q10" s="125">
        <f>ROUND(E10*P10,5)</f>
        <v>0</v>
      </c>
      <c r="R10" s="125"/>
      <c r="S10" s="125"/>
      <c r="T10" s="126">
        <v>0</v>
      </c>
      <c r="U10" s="125">
        <f>ROUND(E10*T10,2)</f>
        <v>0</v>
      </c>
      <c r="V10" s="118"/>
      <c r="W10" s="118"/>
      <c r="X10" s="118"/>
      <c r="Y10" s="118"/>
      <c r="Z10" s="118"/>
      <c r="AA10" s="118"/>
      <c r="AB10" s="118"/>
      <c r="AC10" s="118"/>
      <c r="AD10" s="118"/>
      <c r="AE10" s="118" t="s">
        <v>105</v>
      </c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</row>
    <row r="11" spans="1:60" outlineLevel="1" x14ac:dyDescent="0.2">
      <c r="A11" s="119">
        <v>3</v>
      </c>
      <c r="B11" s="122" t="s">
        <v>53</v>
      </c>
      <c r="C11" s="150" t="s">
        <v>107</v>
      </c>
      <c r="D11" s="124" t="s">
        <v>104</v>
      </c>
      <c r="E11" s="130">
        <v>1</v>
      </c>
      <c r="F11" s="132"/>
      <c r="G11" s="133">
        <f>ROUND(E11*F11,2)</f>
        <v>0</v>
      </c>
      <c r="H11" s="132"/>
      <c r="I11" s="133">
        <f>ROUND(E11*H11,2)</f>
        <v>0</v>
      </c>
      <c r="J11" s="132"/>
      <c r="K11" s="133">
        <f>ROUND(E11*J11,2)</f>
        <v>0</v>
      </c>
      <c r="L11" s="133">
        <v>0</v>
      </c>
      <c r="M11" s="133">
        <f>G11*(1+L11/100)</f>
        <v>0</v>
      </c>
      <c r="N11" s="125">
        <v>0</v>
      </c>
      <c r="O11" s="125">
        <f>ROUND(E11*N11,5)</f>
        <v>0</v>
      </c>
      <c r="P11" s="125">
        <v>0</v>
      </c>
      <c r="Q11" s="125">
        <f>ROUND(E11*P11,5)</f>
        <v>0</v>
      </c>
      <c r="R11" s="125"/>
      <c r="S11" s="125"/>
      <c r="T11" s="126">
        <v>0</v>
      </c>
      <c r="U11" s="125">
        <f>ROUND(E11*T11,2)</f>
        <v>0</v>
      </c>
      <c r="V11" s="118"/>
      <c r="W11" s="118"/>
      <c r="X11" s="118"/>
      <c r="Y11" s="118"/>
      <c r="Z11" s="118"/>
      <c r="AA11" s="118"/>
      <c r="AB11" s="118"/>
      <c r="AC11" s="118"/>
      <c r="AD11" s="118"/>
      <c r="AE11" s="118" t="s">
        <v>105</v>
      </c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</row>
    <row r="12" spans="1:60" x14ac:dyDescent="0.2">
      <c r="A12" s="120" t="s">
        <v>100</v>
      </c>
      <c r="B12" s="123" t="s">
        <v>55</v>
      </c>
      <c r="C12" s="151" t="s">
        <v>56</v>
      </c>
      <c r="D12" s="127"/>
      <c r="E12" s="131"/>
      <c r="F12" s="134"/>
      <c r="G12" s="134">
        <f>SUMIF(AE13:AE13,"&lt;&gt;NOR",G13:G13)</f>
        <v>0</v>
      </c>
      <c r="H12" s="134"/>
      <c r="I12" s="134">
        <f>SUM(I13:I13)</f>
        <v>0</v>
      </c>
      <c r="J12" s="134"/>
      <c r="K12" s="134">
        <f>SUM(K13:K13)</f>
        <v>0</v>
      </c>
      <c r="L12" s="134"/>
      <c r="M12" s="134">
        <f>SUM(M13:M13)</f>
        <v>0</v>
      </c>
      <c r="N12" s="128"/>
      <c r="O12" s="128">
        <f>SUM(O13:O13)</f>
        <v>1.7600000000000001E-3</v>
      </c>
      <c r="P12" s="128"/>
      <c r="Q12" s="128">
        <f>SUM(Q13:Q13)</f>
        <v>0</v>
      </c>
      <c r="R12" s="128"/>
      <c r="S12" s="128"/>
      <c r="T12" s="129"/>
      <c r="U12" s="128">
        <f>SUM(U13:U13)</f>
        <v>0</v>
      </c>
      <c r="AE12" t="s">
        <v>101</v>
      </c>
    </row>
    <row r="13" spans="1:60" outlineLevel="1" x14ac:dyDescent="0.2">
      <c r="A13" s="119">
        <v>4</v>
      </c>
      <c r="B13" s="122" t="s">
        <v>108</v>
      </c>
      <c r="C13" s="150" t="s">
        <v>109</v>
      </c>
      <c r="D13" s="124" t="s">
        <v>110</v>
      </c>
      <c r="E13" s="130">
        <v>22</v>
      </c>
      <c r="F13" s="132"/>
      <c r="G13" s="133">
        <f>ROUND(E13*F13,2)</f>
        <v>0</v>
      </c>
      <c r="H13" s="132"/>
      <c r="I13" s="133">
        <f>ROUND(E13*H13,2)</f>
        <v>0</v>
      </c>
      <c r="J13" s="132"/>
      <c r="K13" s="133">
        <f>ROUND(E13*J13,2)</f>
        <v>0</v>
      </c>
      <c r="L13" s="133">
        <v>0</v>
      </c>
      <c r="M13" s="133">
        <f>G13*(1+L13/100)</f>
        <v>0</v>
      </c>
      <c r="N13" s="125">
        <v>8.0000000000000007E-5</v>
      </c>
      <c r="O13" s="125">
        <f>ROUND(E13*N13,5)</f>
        <v>1.7600000000000001E-3</v>
      </c>
      <c r="P13" s="125">
        <v>0</v>
      </c>
      <c r="Q13" s="125">
        <f>ROUND(E13*P13,5)</f>
        <v>0</v>
      </c>
      <c r="R13" s="125"/>
      <c r="S13" s="125"/>
      <c r="T13" s="126">
        <v>0</v>
      </c>
      <c r="U13" s="125">
        <f>ROUND(E13*T13,2)</f>
        <v>0</v>
      </c>
      <c r="V13" s="118"/>
      <c r="W13" s="118"/>
      <c r="X13" s="118"/>
      <c r="Y13" s="118"/>
      <c r="Z13" s="118"/>
      <c r="AA13" s="118"/>
      <c r="AB13" s="118"/>
      <c r="AC13" s="118"/>
      <c r="AD13" s="118"/>
      <c r="AE13" s="118" t="s">
        <v>105</v>
      </c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</row>
    <row r="14" spans="1:60" x14ac:dyDescent="0.2">
      <c r="A14" s="120" t="s">
        <v>100</v>
      </c>
      <c r="B14" s="123" t="s">
        <v>57</v>
      </c>
      <c r="C14" s="151" t="s">
        <v>58</v>
      </c>
      <c r="D14" s="127"/>
      <c r="E14" s="131"/>
      <c r="F14" s="134"/>
      <c r="G14" s="134">
        <f>SUMIF(AE15:AE16,"&lt;&gt;NOR",G15:G16)</f>
        <v>0</v>
      </c>
      <c r="H14" s="134"/>
      <c r="I14" s="134">
        <f>SUM(I15:I16)</f>
        <v>0</v>
      </c>
      <c r="J14" s="134"/>
      <c r="K14" s="134">
        <f>SUM(K15:K16)</f>
        <v>0</v>
      </c>
      <c r="L14" s="134"/>
      <c r="M14" s="134">
        <f>SUM(M15:M16)</f>
        <v>0</v>
      </c>
      <c r="N14" s="128"/>
      <c r="O14" s="128">
        <f>SUM(O15:O16)</f>
        <v>0</v>
      </c>
      <c r="P14" s="128"/>
      <c r="Q14" s="128">
        <f>SUM(Q15:Q16)</f>
        <v>0</v>
      </c>
      <c r="R14" s="128"/>
      <c r="S14" s="128"/>
      <c r="T14" s="129"/>
      <c r="U14" s="128">
        <f>SUM(U15:U16)</f>
        <v>0</v>
      </c>
      <c r="AE14" t="s">
        <v>101</v>
      </c>
    </row>
    <row r="15" spans="1:60" outlineLevel="1" x14ac:dyDescent="0.2">
      <c r="A15" s="119">
        <v>5</v>
      </c>
      <c r="B15" s="122" t="s">
        <v>53</v>
      </c>
      <c r="C15" s="150" t="s">
        <v>111</v>
      </c>
      <c r="D15" s="124" t="s">
        <v>104</v>
      </c>
      <c r="E15" s="130">
        <v>1</v>
      </c>
      <c r="F15" s="132"/>
      <c r="G15" s="133">
        <f>ROUND(E15*F15,2)</f>
        <v>0</v>
      </c>
      <c r="H15" s="132"/>
      <c r="I15" s="133">
        <f>ROUND(E15*H15,2)</f>
        <v>0</v>
      </c>
      <c r="J15" s="132"/>
      <c r="K15" s="133">
        <f>ROUND(E15*J15,2)</f>
        <v>0</v>
      </c>
      <c r="L15" s="133">
        <v>0</v>
      </c>
      <c r="M15" s="133">
        <f>G15*(1+L15/100)</f>
        <v>0</v>
      </c>
      <c r="N15" s="125">
        <v>0</v>
      </c>
      <c r="O15" s="125">
        <f>ROUND(E15*N15,5)</f>
        <v>0</v>
      </c>
      <c r="P15" s="125">
        <v>0</v>
      </c>
      <c r="Q15" s="125">
        <f>ROUND(E15*P15,5)</f>
        <v>0</v>
      </c>
      <c r="R15" s="125"/>
      <c r="S15" s="125"/>
      <c r="T15" s="126">
        <v>0</v>
      </c>
      <c r="U15" s="125">
        <f>ROUND(E15*T15,2)</f>
        <v>0</v>
      </c>
      <c r="V15" s="118"/>
      <c r="W15" s="118"/>
      <c r="X15" s="118"/>
      <c r="Y15" s="118"/>
      <c r="Z15" s="118"/>
      <c r="AA15" s="118"/>
      <c r="AB15" s="118"/>
      <c r="AC15" s="118"/>
      <c r="AD15" s="118"/>
      <c r="AE15" s="118" t="s">
        <v>105</v>
      </c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</row>
    <row r="16" spans="1:60" outlineLevel="1" x14ac:dyDescent="0.2">
      <c r="A16" s="119">
        <v>6</v>
      </c>
      <c r="B16" s="122" t="s">
        <v>53</v>
      </c>
      <c r="C16" s="150" t="s">
        <v>112</v>
      </c>
      <c r="D16" s="124" t="s">
        <v>104</v>
      </c>
      <c r="E16" s="130">
        <v>1</v>
      </c>
      <c r="F16" s="132"/>
      <c r="G16" s="133">
        <f>ROUND(E16*F16,2)</f>
        <v>0</v>
      </c>
      <c r="H16" s="132"/>
      <c r="I16" s="133">
        <f>ROUND(E16*H16,2)</f>
        <v>0</v>
      </c>
      <c r="J16" s="132"/>
      <c r="K16" s="133">
        <f>ROUND(E16*J16,2)</f>
        <v>0</v>
      </c>
      <c r="L16" s="133">
        <v>0</v>
      </c>
      <c r="M16" s="133">
        <f>G16*(1+L16/100)</f>
        <v>0</v>
      </c>
      <c r="N16" s="125">
        <v>0</v>
      </c>
      <c r="O16" s="125">
        <f>ROUND(E16*N16,5)</f>
        <v>0</v>
      </c>
      <c r="P16" s="125">
        <v>0</v>
      </c>
      <c r="Q16" s="125">
        <f>ROUND(E16*P16,5)</f>
        <v>0</v>
      </c>
      <c r="R16" s="125"/>
      <c r="S16" s="125"/>
      <c r="T16" s="126">
        <v>0</v>
      </c>
      <c r="U16" s="125">
        <f>ROUND(E16*T16,2)</f>
        <v>0</v>
      </c>
      <c r="V16" s="118"/>
      <c r="W16" s="118"/>
      <c r="X16" s="118"/>
      <c r="Y16" s="118"/>
      <c r="Z16" s="118"/>
      <c r="AA16" s="118"/>
      <c r="AB16" s="118"/>
      <c r="AC16" s="118"/>
      <c r="AD16" s="118"/>
      <c r="AE16" s="118" t="s">
        <v>105</v>
      </c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</row>
    <row r="17" spans="1:60" x14ac:dyDescent="0.2">
      <c r="A17" s="120" t="s">
        <v>100</v>
      </c>
      <c r="B17" s="123" t="s">
        <v>59</v>
      </c>
      <c r="C17" s="151" t="s">
        <v>60</v>
      </c>
      <c r="D17" s="127"/>
      <c r="E17" s="131"/>
      <c r="F17" s="134"/>
      <c r="G17" s="134">
        <f>SUMIF(AE18:AE21,"&lt;&gt;NOR",G18:G21)</f>
        <v>0</v>
      </c>
      <c r="H17" s="134"/>
      <c r="I17" s="134">
        <f>SUM(I18:I21)</f>
        <v>0</v>
      </c>
      <c r="J17" s="134"/>
      <c r="K17" s="134">
        <f>SUM(K18:K21)</f>
        <v>0</v>
      </c>
      <c r="L17" s="134"/>
      <c r="M17" s="134">
        <f>SUM(M18:M21)</f>
        <v>0</v>
      </c>
      <c r="N17" s="128"/>
      <c r="O17" s="128">
        <f>SUM(O18:O21)</f>
        <v>2.1319999999999999E-2</v>
      </c>
      <c r="P17" s="128"/>
      <c r="Q17" s="128">
        <f>SUM(Q18:Q21)</f>
        <v>0</v>
      </c>
      <c r="R17" s="128"/>
      <c r="S17" s="128"/>
      <c r="T17" s="129"/>
      <c r="U17" s="128">
        <f>SUM(U18:U21)</f>
        <v>6.42</v>
      </c>
      <c r="AE17" t="s">
        <v>101</v>
      </c>
    </row>
    <row r="18" spans="1:60" outlineLevel="1" x14ac:dyDescent="0.2">
      <c r="A18" s="119">
        <v>7</v>
      </c>
      <c r="B18" s="122" t="s">
        <v>53</v>
      </c>
      <c r="C18" s="150" t="s">
        <v>113</v>
      </c>
      <c r="D18" s="124" t="s">
        <v>104</v>
      </c>
      <c r="E18" s="130">
        <v>1</v>
      </c>
      <c r="F18" s="132"/>
      <c r="G18" s="133">
        <f>ROUND(E18*F18,2)</f>
        <v>0</v>
      </c>
      <c r="H18" s="132"/>
      <c r="I18" s="133">
        <f>ROUND(E18*H18,2)</f>
        <v>0</v>
      </c>
      <c r="J18" s="132"/>
      <c r="K18" s="133">
        <f>ROUND(E18*J18,2)</f>
        <v>0</v>
      </c>
      <c r="L18" s="133">
        <v>0</v>
      </c>
      <c r="M18" s="133">
        <f>G18*(1+L18/100)</f>
        <v>0</v>
      </c>
      <c r="N18" s="125">
        <v>0</v>
      </c>
      <c r="O18" s="125">
        <f>ROUND(E18*N18,5)</f>
        <v>0</v>
      </c>
      <c r="P18" s="125">
        <v>0</v>
      </c>
      <c r="Q18" s="125">
        <f>ROUND(E18*P18,5)</f>
        <v>0</v>
      </c>
      <c r="R18" s="125"/>
      <c r="S18" s="125"/>
      <c r="T18" s="126">
        <v>0</v>
      </c>
      <c r="U18" s="125">
        <f>ROUND(E18*T18,2)</f>
        <v>0</v>
      </c>
      <c r="V18" s="118"/>
      <c r="W18" s="118"/>
      <c r="X18" s="118"/>
      <c r="Y18" s="118"/>
      <c r="Z18" s="118"/>
      <c r="AA18" s="118"/>
      <c r="AB18" s="118"/>
      <c r="AC18" s="118"/>
      <c r="AD18" s="118"/>
      <c r="AE18" s="118" t="s">
        <v>105</v>
      </c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</row>
    <row r="19" spans="1:60" outlineLevel="1" x14ac:dyDescent="0.2">
      <c r="A19" s="119">
        <v>8</v>
      </c>
      <c r="B19" s="122" t="s">
        <v>114</v>
      </c>
      <c r="C19" s="150" t="s">
        <v>115</v>
      </c>
      <c r="D19" s="124" t="s">
        <v>116</v>
      </c>
      <c r="E19" s="130">
        <v>1</v>
      </c>
      <c r="F19" s="132"/>
      <c r="G19" s="133">
        <f>ROUND(E19*F19,2)</f>
        <v>0</v>
      </c>
      <c r="H19" s="132"/>
      <c r="I19" s="133">
        <f>ROUND(E19*H19,2)</f>
        <v>0</v>
      </c>
      <c r="J19" s="132"/>
      <c r="K19" s="133">
        <f>ROUND(E19*J19,2)</f>
        <v>0</v>
      </c>
      <c r="L19" s="133">
        <v>0</v>
      </c>
      <c r="M19" s="133">
        <f>G19*(1+L19/100)</f>
        <v>0</v>
      </c>
      <c r="N19" s="125">
        <v>2.1319999999999999E-2</v>
      </c>
      <c r="O19" s="125">
        <f>ROUND(E19*N19,5)</f>
        <v>2.1319999999999999E-2</v>
      </c>
      <c r="P19" s="125">
        <v>0</v>
      </c>
      <c r="Q19" s="125">
        <f>ROUND(E19*P19,5)</f>
        <v>0</v>
      </c>
      <c r="R19" s="125"/>
      <c r="S19" s="125"/>
      <c r="T19" s="126">
        <v>6.42</v>
      </c>
      <c r="U19" s="125">
        <f>ROUND(E19*T19,2)</f>
        <v>6.42</v>
      </c>
      <c r="V19" s="118"/>
      <c r="W19" s="118"/>
      <c r="X19" s="118"/>
      <c r="Y19" s="118"/>
      <c r="Z19" s="118"/>
      <c r="AA19" s="118"/>
      <c r="AB19" s="118"/>
      <c r="AC19" s="118"/>
      <c r="AD19" s="118"/>
      <c r="AE19" s="118" t="s">
        <v>117</v>
      </c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</row>
    <row r="20" spans="1:60" outlineLevel="1" x14ac:dyDescent="0.2">
      <c r="A20" s="119">
        <v>9</v>
      </c>
      <c r="B20" s="122" t="s">
        <v>53</v>
      </c>
      <c r="C20" s="150" t="s">
        <v>118</v>
      </c>
      <c r="D20" s="124" t="s">
        <v>104</v>
      </c>
      <c r="E20" s="130">
        <v>1</v>
      </c>
      <c r="F20" s="132"/>
      <c r="G20" s="133">
        <f>ROUND(E20*F20,2)</f>
        <v>0</v>
      </c>
      <c r="H20" s="132"/>
      <c r="I20" s="133">
        <f>ROUND(E20*H20,2)</f>
        <v>0</v>
      </c>
      <c r="J20" s="132"/>
      <c r="K20" s="133">
        <f>ROUND(E20*J20,2)</f>
        <v>0</v>
      </c>
      <c r="L20" s="133">
        <v>0</v>
      </c>
      <c r="M20" s="133">
        <f>G20*(1+L20/100)</f>
        <v>0</v>
      </c>
      <c r="N20" s="125">
        <v>0</v>
      </c>
      <c r="O20" s="125">
        <f>ROUND(E20*N20,5)</f>
        <v>0</v>
      </c>
      <c r="P20" s="125">
        <v>0</v>
      </c>
      <c r="Q20" s="125">
        <f>ROUND(E20*P20,5)</f>
        <v>0</v>
      </c>
      <c r="R20" s="125"/>
      <c r="S20" s="125"/>
      <c r="T20" s="126">
        <v>0</v>
      </c>
      <c r="U20" s="125">
        <f>ROUND(E20*T20,2)</f>
        <v>0</v>
      </c>
      <c r="V20" s="118"/>
      <c r="W20" s="118"/>
      <c r="X20" s="118"/>
      <c r="Y20" s="118"/>
      <c r="Z20" s="118"/>
      <c r="AA20" s="118"/>
      <c r="AB20" s="118"/>
      <c r="AC20" s="118"/>
      <c r="AD20" s="118"/>
      <c r="AE20" s="118" t="s">
        <v>105</v>
      </c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</row>
    <row r="21" spans="1:60" ht="22.5" outlineLevel="1" x14ac:dyDescent="0.2">
      <c r="A21" s="119">
        <v>10</v>
      </c>
      <c r="B21" s="122" t="s">
        <v>53</v>
      </c>
      <c r="C21" s="150" t="s">
        <v>119</v>
      </c>
      <c r="D21" s="124" t="s">
        <v>104</v>
      </c>
      <c r="E21" s="130">
        <v>1</v>
      </c>
      <c r="F21" s="132"/>
      <c r="G21" s="133">
        <f>ROUND(E21*F21,2)</f>
        <v>0</v>
      </c>
      <c r="H21" s="132"/>
      <c r="I21" s="133">
        <f>ROUND(E21*H21,2)</f>
        <v>0</v>
      </c>
      <c r="J21" s="132"/>
      <c r="K21" s="133">
        <f>ROUND(E21*J21,2)</f>
        <v>0</v>
      </c>
      <c r="L21" s="133">
        <v>0</v>
      </c>
      <c r="M21" s="133">
        <f>G21*(1+L21/100)</f>
        <v>0</v>
      </c>
      <c r="N21" s="125">
        <v>0</v>
      </c>
      <c r="O21" s="125">
        <f>ROUND(E21*N21,5)</f>
        <v>0</v>
      </c>
      <c r="P21" s="125">
        <v>0</v>
      </c>
      <c r="Q21" s="125">
        <f>ROUND(E21*P21,5)</f>
        <v>0</v>
      </c>
      <c r="R21" s="125"/>
      <c r="S21" s="125"/>
      <c r="T21" s="126">
        <v>0</v>
      </c>
      <c r="U21" s="125">
        <f>ROUND(E21*T21,2)</f>
        <v>0</v>
      </c>
      <c r="V21" s="118"/>
      <c r="W21" s="118"/>
      <c r="X21" s="118"/>
      <c r="Y21" s="118"/>
      <c r="Z21" s="118"/>
      <c r="AA21" s="118"/>
      <c r="AB21" s="118"/>
      <c r="AC21" s="118"/>
      <c r="AD21" s="118"/>
      <c r="AE21" s="118" t="s">
        <v>105</v>
      </c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</row>
    <row r="22" spans="1:60" x14ac:dyDescent="0.2">
      <c r="A22" s="120" t="s">
        <v>100</v>
      </c>
      <c r="B22" s="123" t="s">
        <v>61</v>
      </c>
      <c r="C22" s="151" t="s">
        <v>62</v>
      </c>
      <c r="D22" s="127"/>
      <c r="E22" s="131"/>
      <c r="F22" s="134"/>
      <c r="G22" s="134">
        <f>SUMIF(AE23:AE28,"&lt;&gt;NOR",G23:G28)</f>
        <v>0</v>
      </c>
      <c r="H22" s="134"/>
      <c r="I22" s="134">
        <f>SUM(I23:I28)</f>
        <v>0</v>
      </c>
      <c r="J22" s="134"/>
      <c r="K22" s="134">
        <f>SUM(K23:K28)</f>
        <v>0</v>
      </c>
      <c r="L22" s="134"/>
      <c r="M22" s="134">
        <f>SUM(M23:M28)</f>
        <v>0</v>
      </c>
      <c r="N22" s="128"/>
      <c r="O22" s="128">
        <f>SUM(O23:O28)</f>
        <v>0.15661999999999998</v>
      </c>
      <c r="P22" s="128"/>
      <c r="Q22" s="128">
        <f>SUM(Q23:Q28)</f>
        <v>0</v>
      </c>
      <c r="R22" s="128"/>
      <c r="S22" s="128"/>
      <c r="T22" s="129"/>
      <c r="U22" s="128">
        <f>SUM(U23:U28)</f>
        <v>5.620000000000001</v>
      </c>
      <c r="AE22" t="s">
        <v>101</v>
      </c>
    </row>
    <row r="23" spans="1:60" outlineLevel="1" x14ac:dyDescent="0.2">
      <c r="A23" s="119">
        <v>11</v>
      </c>
      <c r="B23" s="122" t="s">
        <v>120</v>
      </c>
      <c r="C23" s="150" t="s">
        <v>121</v>
      </c>
      <c r="D23" s="124" t="s">
        <v>104</v>
      </c>
      <c r="E23" s="130">
        <v>1</v>
      </c>
      <c r="F23" s="132"/>
      <c r="G23" s="133">
        <f t="shared" ref="G23:G28" si="0">ROUND(E23*F23,2)</f>
        <v>0</v>
      </c>
      <c r="H23" s="132"/>
      <c r="I23" s="133">
        <f t="shared" ref="I23:I28" si="1">ROUND(E23*H23,2)</f>
        <v>0</v>
      </c>
      <c r="J23" s="132"/>
      <c r="K23" s="133">
        <f t="shared" ref="K23:K28" si="2">ROUND(E23*J23,2)</f>
        <v>0</v>
      </c>
      <c r="L23" s="133">
        <v>0</v>
      </c>
      <c r="M23" s="133">
        <f t="shared" ref="M23:M28" si="3">G23*(1+L23/100)</f>
        <v>0</v>
      </c>
      <c r="N23" s="125">
        <v>7.7950000000000005E-2</v>
      </c>
      <c r="O23" s="125">
        <f t="shared" ref="O23:O28" si="4">ROUND(E23*N23,5)</f>
        <v>7.7950000000000005E-2</v>
      </c>
      <c r="P23" s="125">
        <v>0</v>
      </c>
      <c r="Q23" s="125">
        <f t="shared" ref="Q23:Q28" si="5">ROUND(E23*P23,5)</f>
        <v>0</v>
      </c>
      <c r="R23" s="125"/>
      <c r="S23" s="125"/>
      <c r="T23" s="126">
        <v>3.4119999999999999</v>
      </c>
      <c r="U23" s="125">
        <f t="shared" ref="U23:U28" si="6">ROUND(E23*T23,2)</f>
        <v>3.41</v>
      </c>
      <c r="V23" s="118"/>
      <c r="W23" s="118"/>
      <c r="X23" s="118"/>
      <c r="Y23" s="118"/>
      <c r="Z23" s="118"/>
      <c r="AA23" s="118"/>
      <c r="AB23" s="118"/>
      <c r="AC23" s="118"/>
      <c r="AD23" s="118"/>
      <c r="AE23" s="118" t="s">
        <v>117</v>
      </c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</row>
    <row r="24" spans="1:60" outlineLevel="1" x14ac:dyDescent="0.2">
      <c r="A24" s="119">
        <v>12</v>
      </c>
      <c r="B24" s="122" t="s">
        <v>122</v>
      </c>
      <c r="C24" s="150" t="s">
        <v>123</v>
      </c>
      <c r="D24" s="124" t="s">
        <v>104</v>
      </c>
      <c r="E24" s="130">
        <v>1</v>
      </c>
      <c r="F24" s="132"/>
      <c r="G24" s="133">
        <f t="shared" si="0"/>
        <v>0</v>
      </c>
      <c r="H24" s="132"/>
      <c r="I24" s="133">
        <f t="shared" si="1"/>
        <v>0</v>
      </c>
      <c r="J24" s="132"/>
      <c r="K24" s="133">
        <f t="shared" si="2"/>
        <v>0</v>
      </c>
      <c r="L24" s="133">
        <v>0</v>
      </c>
      <c r="M24" s="133">
        <f t="shared" si="3"/>
        <v>0</v>
      </c>
      <c r="N24" s="125">
        <v>6.6129999999999994E-2</v>
      </c>
      <c r="O24" s="125">
        <f t="shared" si="4"/>
        <v>6.6129999999999994E-2</v>
      </c>
      <c r="P24" s="125">
        <v>0</v>
      </c>
      <c r="Q24" s="125">
        <f t="shared" si="5"/>
        <v>0</v>
      </c>
      <c r="R24" s="125"/>
      <c r="S24" s="125"/>
      <c r="T24" s="126">
        <v>0.86</v>
      </c>
      <c r="U24" s="125">
        <f t="shared" si="6"/>
        <v>0.86</v>
      </c>
      <c r="V24" s="118"/>
      <c r="W24" s="118"/>
      <c r="X24" s="118"/>
      <c r="Y24" s="118"/>
      <c r="Z24" s="118"/>
      <c r="AA24" s="118"/>
      <c r="AB24" s="118"/>
      <c r="AC24" s="118"/>
      <c r="AD24" s="118"/>
      <c r="AE24" s="118" t="s">
        <v>117</v>
      </c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</row>
    <row r="25" spans="1:60" outlineLevel="1" x14ac:dyDescent="0.2">
      <c r="A25" s="119">
        <v>13</v>
      </c>
      <c r="B25" s="122" t="s">
        <v>53</v>
      </c>
      <c r="C25" s="150" t="s">
        <v>124</v>
      </c>
      <c r="D25" s="124" t="s">
        <v>104</v>
      </c>
      <c r="E25" s="130">
        <v>1</v>
      </c>
      <c r="F25" s="132"/>
      <c r="G25" s="133">
        <f t="shared" si="0"/>
        <v>0</v>
      </c>
      <c r="H25" s="132"/>
      <c r="I25" s="133">
        <f t="shared" si="1"/>
        <v>0</v>
      </c>
      <c r="J25" s="132"/>
      <c r="K25" s="133">
        <f t="shared" si="2"/>
        <v>0</v>
      </c>
      <c r="L25" s="133">
        <v>0</v>
      </c>
      <c r="M25" s="133">
        <f t="shared" si="3"/>
        <v>0</v>
      </c>
      <c r="N25" s="125">
        <v>0</v>
      </c>
      <c r="O25" s="125">
        <f t="shared" si="4"/>
        <v>0</v>
      </c>
      <c r="P25" s="125">
        <v>0</v>
      </c>
      <c r="Q25" s="125">
        <f t="shared" si="5"/>
        <v>0</v>
      </c>
      <c r="R25" s="125"/>
      <c r="S25" s="125"/>
      <c r="T25" s="126">
        <v>0</v>
      </c>
      <c r="U25" s="125">
        <f t="shared" si="6"/>
        <v>0</v>
      </c>
      <c r="V25" s="118"/>
      <c r="W25" s="118"/>
      <c r="X25" s="118"/>
      <c r="Y25" s="118"/>
      <c r="Z25" s="118"/>
      <c r="AA25" s="118"/>
      <c r="AB25" s="118"/>
      <c r="AC25" s="118"/>
      <c r="AD25" s="118"/>
      <c r="AE25" s="118" t="s">
        <v>105</v>
      </c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</row>
    <row r="26" spans="1:60" outlineLevel="1" x14ac:dyDescent="0.2">
      <c r="A26" s="119">
        <v>14</v>
      </c>
      <c r="B26" s="122" t="s">
        <v>125</v>
      </c>
      <c r="C26" s="150" t="s">
        <v>126</v>
      </c>
      <c r="D26" s="124" t="s">
        <v>116</v>
      </c>
      <c r="E26" s="130">
        <v>1</v>
      </c>
      <c r="F26" s="132"/>
      <c r="G26" s="133">
        <f t="shared" si="0"/>
        <v>0</v>
      </c>
      <c r="H26" s="132"/>
      <c r="I26" s="133">
        <f t="shared" si="1"/>
        <v>0</v>
      </c>
      <c r="J26" s="132"/>
      <c r="K26" s="133">
        <f t="shared" si="2"/>
        <v>0</v>
      </c>
      <c r="L26" s="133">
        <v>0</v>
      </c>
      <c r="M26" s="133">
        <f t="shared" si="3"/>
        <v>0</v>
      </c>
      <c r="N26" s="125">
        <v>1.2540000000000001E-2</v>
      </c>
      <c r="O26" s="125">
        <f t="shared" si="4"/>
        <v>1.2540000000000001E-2</v>
      </c>
      <c r="P26" s="125">
        <v>0</v>
      </c>
      <c r="Q26" s="125">
        <f t="shared" si="5"/>
        <v>0</v>
      </c>
      <c r="R26" s="125"/>
      <c r="S26" s="125"/>
      <c r="T26" s="126">
        <v>1.3520000000000001</v>
      </c>
      <c r="U26" s="125">
        <f t="shared" si="6"/>
        <v>1.35</v>
      </c>
      <c r="V26" s="118"/>
      <c r="W26" s="118"/>
      <c r="X26" s="118"/>
      <c r="Y26" s="118"/>
      <c r="Z26" s="118"/>
      <c r="AA26" s="118"/>
      <c r="AB26" s="118"/>
      <c r="AC26" s="118"/>
      <c r="AD26" s="118"/>
      <c r="AE26" s="118" t="s">
        <v>117</v>
      </c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</row>
    <row r="27" spans="1:60" ht="22.5" outlineLevel="1" x14ac:dyDescent="0.2">
      <c r="A27" s="119">
        <v>15</v>
      </c>
      <c r="B27" s="122" t="s">
        <v>127</v>
      </c>
      <c r="C27" s="150" t="s">
        <v>128</v>
      </c>
      <c r="D27" s="124" t="s">
        <v>104</v>
      </c>
      <c r="E27" s="130">
        <v>1</v>
      </c>
      <c r="F27" s="132"/>
      <c r="G27" s="133">
        <f t="shared" si="0"/>
        <v>0</v>
      </c>
      <c r="H27" s="132"/>
      <c r="I27" s="133">
        <f t="shared" si="1"/>
        <v>0</v>
      </c>
      <c r="J27" s="132"/>
      <c r="K27" s="133">
        <f t="shared" si="2"/>
        <v>0</v>
      </c>
      <c r="L27" s="133">
        <v>0</v>
      </c>
      <c r="M27" s="133">
        <f t="shared" si="3"/>
        <v>0</v>
      </c>
      <c r="N27" s="125">
        <v>0</v>
      </c>
      <c r="O27" s="125">
        <f t="shared" si="4"/>
        <v>0</v>
      </c>
      <c r="P27" s="125">
        <v>0</v>
      </c>
      <c r="Q27" s="125">
        <f t="shared" si="5"/>
        <v>0</v>
      </c>
      <c r="R27" s="125"/>
      <c r="S27" s="125"/>
      <c r="T27" s="126">
        <v>0</v>
      </c>
      <c r="U27" s="125">
        <f t="shared" si="6"/>
        <v>0</v>
      </c>
      <c r="V27" s="118"/>
      <c r="W27" s="118"/>
      <c r="X27" s="118"/>
      <c r="Y27" s="118"/>
      <c r="Z27" s="118"/>
      <c r="AA27" s="118"/>
      <c r="AB27" s="118"/>
      <c r="AC27" s="118"/>
      <c r="AD27" s="118"/>
      <c r="AE27" s="118" t="s">
        <v>105</v>
      </c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</row>
    <row r="28" spans="1:60" ht="22.5" outlineLevel="1" x14ac:dyDescent="0.2">
      <c r="A28" s="119">
        <v>16</v>
      </c>
      <c r="B28" s="122" t="s">
        <v>129</v>
      </c>
      <c r="C28" s="150" t="s">
        <v>130</v>
      </c>
      <c r="D28" s="124" t="s">
        <v>104</v>
      </c>
      <c r="E28" s="130">
        <v>1</v>
      </c>
      <c r="F28" s="132"/>
      <c r="G28" s="133">
        <f t="shared" si="0"/>
        <v>0</v>
      </c>
      <c r="H28" s="132"/>
      <c r="I28" s="133">
        <f t="shared" si="1"/>
        <v>0</v>
      </c>
      <c r="J28" s="132"/>
      <c r="K28" s="133">
        <f t="shared" si="2"/>
        <v>0</v>
      </c>
      <c r="L28" s="133">
        <v>0</v>
      </c>
      <c r="M28" s="133">
        <f t="shared" si="3"/>
        <v>0</v>
      </c>
      <c r="N28" s="125">
        <v>0</v>
      </c>
      <c r="O28" s="125">
        <f t="shared" si="4"/>
        <v>0</v>
      </c>
      <c r="P28" s="125">
        <v>0</v>
      </c>
      <c r="Q28" s="125">
        <f t="shared" si="5"/>
        <v>0</v>
      </c>
      <c r="R28" s="125"/>
      <c r="S28" s="125"/>
      <c r="T28" s="126">
        <v>0</v>
      </c>
      <c r="U28" s="125">
        <f t="shared" si="6"/>
        <v>0</v>
      </c>
      <c r="V28" s="118"/>
      <c r="W28" s="118"/>
      <c r="X28" s="118"/>
      <c r="Y28" s="118"/>
      <c r="Z28" s="118"/>
      <c r="AA28" s="118"/>
      <c r="AB28" s="118"/>
      <c r="AC28" s="118"/>
      <c r="AD28" s="118"/>
      <c r="AE28" s="118" t="s">
        <v>105</v>
      </c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</row>
    <row r="29" spans="1:60" x14ac:dyDescent="0.2">
      <c r="A29" s="120" t="s">
        <v>100</v>
      </c>
      <c r="B29" s="123" t="s">
        <v>63</v>
      </c>
      <c r="C29" s="151" t="s">
        <v>64</v>
      </c>
      <c r="D29" s="127"/>
      <c r="E29" s="131"/>
      <c r="F29" s="134"/>
      <c r="G29" s="134">
        <f>SUMIF(AE30:AE31,"&lt;&gt;NOR",G30:G31)</f>
        <v>0</v>
      </c>
      <c r="H29" s="134"/>
      <c r="I29" s="134">
        <f>SUM(I30:I31)</f>
        <v>0</v>
      </c>
      <c r="J29" s="134"/>
      <c r="K29" s="134">
        <f>SUM(K30:K31)</f>
        <v>0</v>
      </c>
      <c r="L29" s="134"/>
      <c r="M29" s="134">
        <f>SUM(M30:M31)</f>
        <v>0</v>
      </c>
      <c r="N29" s="128"/>
      <c r="O29" s="128">
        <f>SUM(O30:O31)</f>
        <v>3.5200000000000002E-2</v>
      </c>
      <c r="P29" s="128"/>
      <c r="Q29" s="128">
        <f>SUM(Q30:Q31)</f>
        <v>0</v>
      </c>
      <c r="R29" s="128"/>
      <c r="S29" s="128"/>
      <c r="T29" s="129"/>
      <c r="U29" s="128">
        <f>SUM(U30:U31)</f>
        <v>7.33</v>
      </c>
      <c r="AE29" t="s">
        <v>101</v>
      </c>
    </row>
    <row r="30" spans="1:60" outlineLevel="1" x14ac:dyDescent="0.2">
      <c r="A30" s="119">
        <v>17</v>
      </c>
      <c r="B30" s="122" t="s">
        <v>131</v>
      </c>
      <c r="C30" s="150" t="s">
        <v>132</v>
      </c>
      <c r="D30" s="124" t="s">
        <v>110</v>
      </c>
      <c r="E30" s="130">
        <v>22</v>
      </c>
      <c r="F30" s="132"/>
      <c r="G30" s="133">
        <f>ROUND(E30*F30,2)</f>
        <v>0</v>
      </c>
      <c r="H30" s="132"/>
      <c r="I30" s="133">
        <f>ROUND(E30*H30,2)</f>
        <v>0</v>
      </c>
      <c r="J30" s="132"/>
      <c r="K30" s="133">
        <f>ROUND(E30*J30,2)</f>
        <v>0</v>
      </c>
      <c r="L30" s="133">
        <v>0</v>
      </c>
      <c r="M30" s="133">
        <f>G30*(1+L30/100)</f>
        <v>0</v>
      </c>
      <c r="N30" s="125">
        <v>1.6000000000000001E-3</v>
      </c>
      <c r="O30" s="125">
        <f>ROUND(E30*N30,5)</f>
        <v>3.5200000000000002E-2</v>
      </c>
      <c r="P30" s="125">
        <v>0</v>
      </c>
      <c r="Q30" s="125">
        <f>ROUND(E30*P30,5)</f>
        <v>0</v>
      </c>
      <c r="R30" s="125"/>
      <c r="S30" s="125"/>
      <c r="T30" s="126">
        <v>0.33332000000000001</v>
      </c>
      <c r="U30" s="125">
        <f>ROUND(E30*T30,2)</f>
        <v>7.33</v>
      </c>
      <c r="V30" s="118"/>
      <c r="W30" s="118"/>
      <c r="X30" s="118"/>
      <c r="Y30" s="118"/>
      <c r="Z30" s="118"/>
      <c r="AA30" s="118"/>
      <c r="AB30" s="118"/>
      <c r="AC30" s="118"/>
      <c r="AD30" s="118"/>
      <c r="AE30" s="118" t="s">
        <v>117</v>
      </c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</row>
    <row r="31" spans="1:60" outlineLevel="1" x14ac:dyDescent="0.2">
      <c r="A31" s="119">
        <v>18</v>
      </c>
      <c r="B31" s="122" t="s">
        <v>53</v>
      </c>
      <c r="C31" s="150" t="s">
        <v>133</v>
      </c>
      <c r="D31" s="124" t="s">
        <v>104</v>
      </c>
      <c r="E31" s="130">
        <v>16</v>
      </c>
      <c r="F31" s="132"/>
      <c r="G31" s="133">
        <f>ROUND(E31*F31,2)</f>
        <v>0</v>
      </c>
      <c r="H31" s="132"/>
      <c r="I31" s="133">
        <f>ROUND(E31*H31,2)</f>
        <v>0</v>
      </c>
      <c r="J31" s="132"/>
      <c r="K31" s="133">
        <f>ROUND(E31*J31,2)</f>
        <v>0</v>
      </c>
      <c r="L31" s="133">
        <v>0</v>
      </c>
      <c r="M31" s="133">
        <f>G31*(1+L31/100)</f>
        <v>0</v>
      </c>
      <c r="N31" s="125">
        <v>0</v>
      </c>
      <c r="O31" s="125">
        <f>ROUND(E31*N31,5)</f>
        <v>0</v>
      </c>
      <c r="P31" s="125">
        <v>0</v>
      </c>
      <c r="Q31" s="125">
        <f>ROUND(E31*P31,5)</f>
        <v>0</v>
      </c>
      <c r="R31" s="125"/>
      <c r="S31" s="125"/>
      <c r="T31" s="126">
        <v>0</v>
      </c>
      <c r="U31" s="125">
        <f>ROUND(E31*T31,2)</f>
        <v>0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 t="s">
        <v>105</v>
      </c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</row>
    <row r="32" spans="1:60" x14ac:dyDescent="0.2">
      <c r="A32" s="120" t="s">
        <v>100</v>
      </c>
      <c r="B32" s="123" t="s">
        <v>65</v>
      </c>
      <c r="C32" s="151" t="s">
        <v>66</v>
      </c>
      <c r="D32" s="127"/>
      <c r="E32" s="131"/>
      <c r="F32" s="134"/>
      <c r="G32" s="134">
        <f>SUMIF(AE33:AE40,"&lt;&gt;NOR",G33:G40)</f>
        <v>0</v>
      </c>
      <c r="H32" s="134"/>
      <c r="I32" s="134">
        <f>SUM(I33:I40)</f>
        <v>0</v>
      </c>
      <c r="J32" s="134"/>
      <c r="K32" s="134">
        <f>SUM(K33:K40)</f>
        <v>0</v>
      </c>
      <c r="L32" s="134"/>
      <c r="M32" s="134">
        <f>SUM(M33:M40)</f>
        <v>0</v>
      </c>
      <c r="N32" s="128"/>
      <c r="O32" s="128">
        <f>SUM(O33:O40)</f>
        <v>4.0000000000000001E-3</v>
      </c>
      <c r="P32" s="128"/>
      <c r="Q32" s="128">
        <f>SUM(Q33:Q40)</f>
        <v>0</v>
      </c>
      <c r="R32" s="128"/>
      <c r="S32" s="128"/>
      <c r="T32" s="129"/>
      <c r="U32" s="128">
        <f>SUM(U33:U40)</f>
        <v>4.8</v>
      </c>
      <c r="AE32" t="s">
        <v>101</v>
      </c>
    </row>
    <row r="33" spans="1:60" outlineLevel="1" x14ac:dyDescent="0.2">
      <c r="A33" s="119">
        <v>19</v>
      </c>
      <c r="B33" s="122" t="s">
        <v>134</v>
      </c>
      <c r="C33" s="150" t="s">
        <v>135</v>
      </c>
      <c r="D33" s="124" t="s">
        <v>104</v>
      </c>
      <c r="E33" s="130">
        <v>5</v>
      </c>
      <c r="F33" s="132"/>
      <c r="G33" s="133">
        <f t="shared" ref="G33:G40" si="7">ROUND(E33*F33,2)</f>
        <v>0</v>
      </c>
      <c r="H33" s="132"/>
      <c r="I33" s="133">
        <f t="shared" ref="I33:I40" si="8">ROUND(E33*H33,2)</f>
        <v>0</v>
      </c>
      <c r="J33" s="132"/>
      <c r="K33" s="133">
        <f t="shared" ref="K33:K40" si="9">ROUND(E33*J33,2)</f>
        <v>0</v>
      </c>
      <c r="L33" s="133">
        <v>0</v>
      </c>
      <c r="M33" s="133">
        <f t="shared" ref="M33:M40" si="10">G33*(1+L33/100)</f>
        <v>0</v>
      </c>
      <c r="N33" s="125">
        <v>2.7E-4</v>
      </c>
      <c r="O33" s="125">
        <f t="shared" ref="O33:O40" si="11">ROUND(E33*N33,5)</f>
        <v>1.3500000000000001E-3</v>
      </c>
      <c r="P33" s="125">
        <v>0</v>
      </c>
      <c r="Q33" s="125">
        <f t="shared" ref="Q33:Q40" si="12">ROUND(E33*P33,5)</f>
        <v>0</v>
      </c>
      <c r="R33" s="125"/>
      <c r="S33" s="125"/>
      <c r="T33" s="126">
        <v>0.22700000000000001</v>
      </c>
      <c r="U33" s="125">
        <f t="shared" ref="U33:U40" si="13">ROUND(E33*T33,2)</f>
        <v>1.1399999999999999</v>
      </c>
      <c r="V33" s="118"/>
      <c r="W33" s="118"/>
      <c r="X33" s="118"/>
      <c r="Y33" s="118"/>
      <c r="Z33" s="118"/>
      <c r="AA33" s="118"/>
      <c r="AB33" s="118"/>
      <c r="AC33" s="118"/>
      <c r="AD33" s="118"/>
      <c r="AE33" s="118" t="s">
        <v>117</v>
      </c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</row>
    <row r="34" spans="1:60" outlineLevel="1" x14ac:dyDescent="0.2">
      <c r="A34" s="119">
        <v>20</v>
      </c>
      <c r="B34" s="122" t="s">
        <v>136</v>
      </c>
      <c r="C34" s="150" t="s">
        <v>137</v>
      </c>
      <c r="D34" s="124" t="s">
        <v>104</v>
      </c>
      <c r="E34" s="130">
        <v>3</v>
      </c>
      <c r="F34" s="132"/>
      <c r="G34" s="133">
        <f t="shared" si="7"/>
        <v>0</v>
      </c>
      <c r="H34" s="132"/>
      <c r="I34" s="133">
        <f t="shared" si="8"/>
        <v>0</v>
      </c>
      <c r="J34" s="132"/>
      <c r="K34" s="133">
        <f t="shared" si="9"/>
        <v>0</v>
      </c>
      <c r="L34" s="133">
        <v>0</v>
      </c>
      <c r="M34" s="133">
        <f t="shared" si="10"/>
        <v>0</v>
      </c>
      <c r="N34" s="125">
        <v>3.2000000000000003E-4</v>
      </c>
      <c r="O34" s="125">
        <f t="shared" si="11"/>
        <v>9.6000000000000002E-4</v>
      </c>
      <c r="P34" s="125">
        <v>0</v>
      </c>
      <c r="Q34" s="125">
        <f t="shared" si="12"/>
        <v>0</v>
      </c>
      <c r="R34" s="125"/>
      <c r="S34" s="125"/>
      <c r="T34" s="126">
        <v>0.22700000000000001</v>
      </c>
      <c r="U34" s="125">
        <f t="shared" si="13"/>
        <v>0.68</v>
      </c>
      <c r="V34" s="118"/>
      <c r="W34" s="118"/>
      <c r="X34" s="118"/>
      <c r="Y34" s="118"/>
      <c r="Z34" s="118"/>
      <c r="AA34" s="118"/>
      <c r="AB34" s="118"/>
      <c r="AC34" s="118"/>
      <c r="AD34" s="118"/>
      <c r="AE34" s="118" t="s">
        <v>117</v>
      </c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</row>
    <row r="35" spans="1:60" outlineLevel="1" x14ac:dyDescent="0.2">
      <c r="A35" s="119">
        <v>21</v>
      </c>
      <c r="B35" s="122" t="s">
        <v>138</v>
      </c>
      <c r="C35" s="150" t="s">
        <v>139</v>
      </c>
      <c r="D35" s="124" t="s">
        <v>104</v>
      </c>
      <c r="E35" s="130">
        <v>1</v>
      </c>
      <c r="F35" s="132"/>
      <c r="G35" s="133">
        <f t="shared" si="7"/>
        <v>0</v>
      </c>
      <c r="H35" s="132"/>
      <c r="I35" s="133">
        <f t="shared" si="8"/>
        <v>0</v>
      </c>
      <c r="J35" s="132"/>
      <c r="K35" s="133">
        <f t="shared" si="9"/>
        <v>0</v>
      </c>
      <c r="L35" s="133">
        <v>0</v>
      </c>
      <c r="M35" s="133">
        <f t="shared" si="10"/>
        <v>0</v>
      </c>
      <c r="N35" s="125">
        <v>1.9000000000000001E-4</v>
      </c>
      <c r="O35" s="125">
        <f t="shared" si="11"/>
        <v>1.9000000000000001E-4</v>
      </c>
      <c r="P35" s="125">
        <v>0</v>
      </c>
      <c r="Q35" s="125">
        <f t="shared" si="12"/>
        <v>0</v>
      </c>
      <c r="R35" s="125"/>
      <c r="S35" s="125"/>
      <c r="T35" s="126">
        <v>0</v>
      </c>
      <c r="U35" s="125">
        <f t="shared" si="13"/>
        <v>0</v>
      </c>
      <c r="V35" s="118"/>
      <c r="W35" s="118"/>
      <c r="X35" s="118"/>
      <c r="Y35" s="118"/>
      <c r="Z35" s="118"/>
      <c r="AA35" s="118"/>
      <c r="AB35" s="118"/>
      <c r="AC35" s="118"/>
      <c r="AD35" s="118"/>
      <c r="AE35" s="118" t="s">
        <v>105</v>
      </c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</row>
    <row r="36" spans="1:60" outlineLevel="1" x14ac:dyDescent="0.2">
      <c r="A36" s="119">
        <v>22</v>
      </c>
      <c r="B36" s="122" t="s">
        <v>140</v>
      </c>
      <c r="C36" s="150" t="s">
        <v>141</v>
      </c>
      <c r="D36" s="124" t="s">
        <v>104</v>
      </c>
      <c r="E36" s="130">
        <v>2</v>
      </c>
      <c r="F36" s="132"/>
      <c r="G36" s="133">
        <f t="shared" si="7"/>
        <v>0</v>
      </c>
      <c r="H36" s="132"/>
      <c r="I36" s="133">
        <f t="shared" si="8"/>
        <v>0</v>
      </c>
      <c r="J36" s="132"/>
      <c r="K36" s="133">
        <f t="shared" si="9"/>
        <v>0</v>
      </c>
      <c r="L36" s="133">
        <v>0</v>
      </c>
      <c r="M36" s="133">
        <f t="shared" si="10"/>
        <v>0</v>
      </c>
      <c r="N36" s="125">
        <v>0</v>
      </c>
      <c r="O36" s="125">
        <f t="shared" si="11"/>
        <v>0</v>
      </c>
      <c r="P36" s="125">
        <v>0</v>
      </c>
      <c r="Q36" s="125">
        <f t="shared" si="12"/>
        <v>0</v>
      </c>
      <c r="R36" s="125"/>
      <c r="S36" s="125"/>
      <c r="T36" s="126">
        <v>0</v>
      </c>
      <c r="U36" s="125">
        <f t="shared" si="13"/>
        <v>0</v>
      </c>
      <c r="V36" s="118"/>
      <c r="W36" s="118"/>
      <c r="X36" s="118"/>
      <c r="Y36" s="118"/>
      <c r="Z36" s="118"/>
      <c r="AA36" s="118"/>
      <c r="AB36" s="118"/>
      <c r="AC36" s="118"/>
      <c r="AD36" s="118"/>
      <c r="AE36" s="118" t="s">
        <v>105</v>
      </c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</row>
    <row r="37" spans="1:60" outlineLevel="1" x14ac:dyDescent="0.2">
      <c r="A37" s="119">
        <v>23</v>
      </c>
      <c r="B37" s="122" t="s">
        <v>142</v>
      </c>
      <c r="C37" s="150" t="s">
        <v>143</v>
      </c>
      <c r="D37" s="124" t="s">
        <v>104</v>
      </c>
      <c r="E37" s="130">
        <v>1</v>
      </c>
      <c r="F37" s="132"/>
      <c r="G37" s="133">
        <f t="shared" si="7"/>
        <v>0</v>
      </c>
      <c r="H37" s="132"/>
      <c r="I37" s="133">
        <f t="shared" si="8"/>
        <v>0</v>
      </c>
      <c r="J37" s="132"/>
      <c r="K37" s="133">
        <f t="shared" si="9"/>
        <v>0</v>
      </c>
      <c r="L37" s="133">
        <v>0</v>
      </c>
      <c r="M37" s="133">
        <f t="shared" si="10"/>
        <v>0</v>
      </c>
      <c r="N37" s="125">
        <v>1.5E-3</v>
      </c>
      <c r="O37" s="125">
        <f t="shared" si="11"/>
        <v>1.5E-3</v>
      </c>
      <c r="P37" s="125">
        <v>0</v>
      </c>
      <c r="Q37" s="125">
        <f t="shared" si="12"/>
        <v>0</v>
      </c>
      <c r="R37" s="125"/>
      <c r="S37" s="125"/>
      <c r="T37" s="126">
        <v>0</v>
      </c>
      <c r="U37" s="125">
        <f t="shared" si="13"/>
        <v>0</v>
      </c>
      <c r="V37" s="118"/>
      <c r="W37" s="118"/>
      <c r="X37" s="118"/>
      <c r="Y37" s="118"/>
      <c r="Z37" s="118"/>
      <c r="AA37" s="118"/>
      <c r="AB37" s="118"/>
      <c r="AC37" s="118"/>
      <c r="AD37" s="118"/>
      <c r="AE37" s="118" t="s">
        <v>105</v>
      </c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</row>
    <row r="38" spans="1:60" outlineLevel="1" x14ac:dyDescent="0.2">
      <c r="A38" s="119">
        <v>24</v>
      </c>
      <c r="B38" s="122" t="s">
        <v>144</v>
      </c>
      <c r="C38" s="150" t="s">
        <v>145</v>
      </c>
      <c r="D38" s="124" t="s">
        <v>104</v>
      </c>
      <c r="E38" s="130">
        <v>5</v>
      </c>
      <c r="F38" s="132"/>
      <c r="G38" s="133">
        <f t="shared" si="7"/>
        <v>0</v>
      </c>
      <c r="H38" s="132"/>
      <c r="I38" s="133">
        <f t="shared" si="8"/>
        <v>0</v>
      </c>
      <c r="J38" s="132"/>
      <c r="K38" s="133">
        <f t="shared" si="9"/>
        <v>0</v>
      </c>
      <c r="L38" s="133">
        <v>0</v>
      </c>
      <c r="M38" s="133">
        <f t="shared" si="10"/>
        <v>0</v>
      </c>
      <c r="N38" s="125">
        <v>0</v>
      </c>
      <c r="O38" s="125">
        <f t="shared" si="11"/>
        <v>0</v>
      </c>
      <c r="P38" s="125">
        <v>0</v>
      </c>
      <c r="Q38" s="125">
        <f t="shared" si="12"/>
        <v>0</v>
      </c>
      <c r="R38" s="125"/>
      <c r="S38" s="125"/>
      <c r="T38" s="126">
        <v>0</v>
      </c>
      <c r="U38" s="125">
        <f t="shared" si="13"/>
        <v>0</v>
      </c>
      <c r="V38" s="118"/>
      <c r="W38" s="118"/>
      <c r="X38" s="118"/>
      <c r="Y38" s="118"/>
      <c r="Z38" s="118"/>
      <c r="AA38" s="118"/>
      <c r="AB38" s="118"/>
      <c r="AC38" s="118"/>
      <c r="AD38" s="118"/>
      <c r="AE38" s="118" t="s">
        <v>105</v>
      </c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</row>
    <row r="39" spans="1:60" outlineLevel="1" x14ac:dyDescent="0.2">
      <c r="A39" s="119">
        <v>25</v>
      </c>
      <c r="B39" s="122" t="s">
        <v>146</v>
      </c>
      <c r="C39" s="150" t="s">
        <v>147</v>
      </c>
      <c r="D39" s="124" t="s">
        <v>104</v>
      </c>
      <c r="E39" s="130">
        <v>8</v>
      </c>
      <c r="F39" s="132"/>
      <c r="G39" s="133">
        <f t="shared" si="7"/>
        <v>0</v>
      </c>
      <c r="H39" s="132"/>
      <c r="I39" s="133">
        <f t="shared" si="8"/>
        <v>0</v>
      </c>
      <c r="J39" s="132"/>
      <c r="K39" s="133">
        <f t="shared" si="9"/>
        <v>0</v>
      </c>
      <c r="L39" s="133">
        <v>0</v>
      </c>
      <c r="M39" s="133">
        <f t="shared" si="10"/>
        <v>0</v>
      </c>
      <c r="N39" s="125">
        <v>0</v>
      </c>
      <c r="O39" s="125">
        <f t="shared" si="11"/>
        <v>0</v>
      </c>
      <c r="P39" s="125">
        <v>0</v>
      </c>
      <c r="Q39" s="125">
        <f t="shared" si="12"/>
        <v>0</v>
      </c>
      <c r="R39" s="125"/>
      <c r="S39" s="125"/>
      <c r="T39" s="126">
        <v>0.22700000000000001</v>
      </c>
      <c r="U39" s="125">
        <f t="shared" si="13"/>
        <v>1.82</v>
      </c>
      <c r="V39" s="118"/>
      <c r="W39" s="118"/>
      <c r="X39" s="118"/>
      <c r="Y39" s="118"/>
      <c r="Z39" s="118"/>
      <c r="AA39" s="118"/>
      <c r="AB39" s="118"/>
      <c r="AC39" s="118"/>
      <c r="AD39" s="118"/>
      <c r="AE39" s="118" t="s">
        <v>117</v>
      </c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</row>
    <row r="40" spans="1:60" outlineLevel="1" x14ac:dyDescent="0.2">
      <c r="A40" s="119">
        <v>26</v>
      </c>
      <c r="B40" s="122" t="s">
        <v>148</v>
      </c>
      <c r="C40" s="150" t="s">
        <v>149</v>
      </c>
      <c r="D40" s="124" t="s">
        <v>104</v>
      </c>
      <c r="E40" s="130">
        <v>7</v>
      </c>
      <c r="F40" s="132"/>
      <c r="G40" s="133">
        <f t="shared" si="7"/>
        <v>0</v>
      </c>
      <c r="H40" s="132"/>
      <c r="I40" s="133">
        <f t="shared" si="8"/>
        <v>0</v>
      </c>
      <c r="J40" s="132"/>
      <c r="K40" s="133">
        <f t="shared" si="9"/>
        <v>0</v>
      </c>
      <c r="L40" s="133">
        <v>0</v>
      </c>
      <c r="M40" s="133">
        <f t="shared" si="10"/>
        <v>0</v>
      </c>
      <c r="N40" s="125">
        <v>0</v>
      </c>
      <c r="O40" s="125">
        <f t="shared" si="11"/>
        <v>0</v>
      </c>
      <c r="P40" s="125">
        <v>0</v>
      </c>
      <c r="Q40" s="125">
        <f t="shared" si="12"/>
        <v>0</v>
      </c>
      <c r="R40" s="125"/>
      <c r="S40" s="125"/>
      <c r="T40" s="126">
        <v>0.16500000000000001</v>
      </c>
      <c r="U40" s="125">
        <f t="shared" si="13"/>
        <v>1.1599999999999999</v>
      </c>
      <c r="V40" s="118"/>
      <c r="W40" s="118"/>
      <c r="X40" s="118"/>
      <c r="Y40" s="118"/>
      <c r="Z40" s="118"/>
      <c r="AA40" s="118"/>
      <c r="AB40" s="118"/>
      <c r="AC40" s="118"/>
      <c r="AD40" s="118"/>
      <c r="AE40" s="118" t="s">
        <v>117</v>
      </c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  <c r="BB40" s="118"/>
      <c r="BC40" s="118"/>
      <c r="BD40" s="118"/>
      <c r="BE40" s="118"/>
      <c r="BF40" s="118"/>
      <c r="BG40" s="118"/>
      <c r="BH40" s="118"/>
    </row>
    <row r="41" spans="1:60" x14ac:dyDescent="0.2">
      <c r="A41" s="120" t="s">
        <v>100</v>
      </c>
      <c r="B41" s="123" t="s">
        <v>67</v>
      </c>
      <c r="C41" s="151" t="s">
        <v>68</v>
      </c>
      <c r="D41" s="127"/>
      <c r="E41" s="131"/>
      <c r="F41" s="134"/>
      <c r="G41" s="134">
        <f>SUMIF(AE42:AE46,"&lt;&gt;NOR",G42:G46)</f>
        <v>0</v>
      </c>
      <c r="H41" s="134"/>
      <c r="I41" s="134">
        <f>SUM(I42:I46)</f>
        <v>0</v>
      </c>
      <c r="J41" s="134"/>
      <c r="K41" s="134">
        <f>SUM(K42:K46)</f>
        <v>0</v>
      </c>
      <c r="L41" s="134"/>
      <c r="M41" s="134">
        <f>SUM(M42:M46)</f>
        <v>0</v>
      </c>
      <c r="N41" s="128"/>
      <c r="O41" s="128">
        <f>SUM(O42:O46)</f>
        <v>0</v>
      </c>
      <c r="P41" s="128"/>
      <c r="Q41" s="128">
        <f>SUM(Q42:Q46)</f>
        <v>0</v>
      </c>
      <c r="R41" s="128"/>
      <c r="S41" s="128"/>
      <c r="T41" s="129"/>
      <c r="U41" s="128">
        <f>SUM(U42:U46)</f>
        <v>0</v>
      </c>
      <c r="AE41" t="s">
        <v>101</v>
      </c>
    </row>
    <row r="42" spans="1:60" outlineLevel="1" x14ac:dyDescent="0.2">
      <c r="A42" s="119">
        <v>27</v>
      </c>
      <c r="B42" s="122" t="s">
        <v>53</v>
      </c>
      <c r="C42" s="150" t="s">
        <v>150</v>
      </c>
      <c r="D42" s="124" t="s">
        <v>151</v>
      </c>
      <c r="E42" s="130">
        <v>8</v>
      </c>
      <c r="F42" s="132"/>
      <c r="G42" s="133">
        <f>ROUND(E42*F42,2)</f>
        <v>0</v>
      </c>
      <c r="H42" s="132"/>
      <c r="I42" s="133">
        <f>ROUND(E42*H42,2)</f>
        <v>0</v>
      </c>
      <c r="J42" s="132"/>
      <c r="K42" s="133">
        <f>ROUND(E42*J42,2)</f>
        <v>0</v>
      </c>
      <c r="L42" s="133">
        <v>0</v>
      </c>
      <c r="M42" s="133">
        <f>G42*(1+L42/100)</f>
        <v>0</v>
      </c>
      <c r="N42" s="125">
        <v>0</v>
      </c>
      <c r="O42" s="125">
        <f>ROUND(E42*N42,5)</f>
        <v>0</v>
      </c>
      <c r="P42" s="125">
        <v>0</v>
      </c>
      <c r="Q42" s="125">
        <f>ROUND(E42*P42,5)</f>
        <v>0</v>
      </c>
      <c r="R42" s="125"/>
      <c r="S42" s="125"/>
      <c r="T42" s="126">
        <v>0</v>
      </c>
      <c r="U42" s="125">
        <f>ROUND(E42*T42,2)</f>
        <v>0</v>
      </c>
      <c r="V42" s="118"/>
      <c r="W42" s="118"/>
      <c r="X42" s="118"/>
      <c r="Y42" s="118"/>
      <c r="Z42" s="118"/>
      <c r="AA42" s="118"/>
      <c r="AB42" s="118"/>
      <c r="AC42" s="118"/>
      <c r="AD42" s="118"/>
      <c r="AE42" s="118" t="s">
        <v>105</v>
      </c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</row>
    <row r="43" spans="1:60" ht="22.5" outlineLevel="1" x14ac:dyDescent="0.2">
      <c r="A43" s="119">
        <v>28</v>
      </c>
      <c r="B43" s="122" t="s">
        <v>53</v>
      </c>
      <c r="C43" s="150" t="s">
        <v>158</v>
      </c>
      <c r="D43" s="124" t="s">
        <v>104</v>
      </c>
      <c r="E43" s="130">
        <v>1</v>
      </c>
      <c r="F43" s="132"/>
      <c r="G43" s="133">
        <f>ROUND(E43*F43,2)</f>
        <v>0</v>
      </c>
      <c r="H43" s="132"/>
      <c r="I43" s="133">
        <f>ROUND(E43*H43,2)</f>
        <v>0</v>
      </c>
      <c r="J43" s="132"/>
      <c r="K43" s="133">
        <f>ROUND(E43*J43,2)</f>
        <v>0</v>
      </c>
      <c r="L43" s="133">
        <v>0</v>
      </c>
      <c r="M43" s="133">
        <f>G43*(1+L43/100)</f>
        <v>0</v>
      </c>
      <c r="N43" s="125">
        <v>0</v>
      </c>
      <c r="O43" s="125">
        <f>ROUND(E43*N43,5)</f>
        <v>0</v>
      </c>
      <c r="P43" s="125">
        <v>0</v>
      </c>
      <c r="Q43" s="125">
        <f>ROUND(E43*P43,5)</f>
        <v>0</v>
      </c>
      <c r="R43" s="125"/>
      <c r="S43" s="125"/>
      <c r="T43" s="126">
        <v>0</v>
      </c>
      <c r="U43" s="125">
        <f>ROUND(E43*T43,2)</f>
        <v>0</v>
      </c>
      <c r="V43" s="118"/>
      <c r="W43" s="118"/>
      <c r="X43" s="118"/>
      <c r="Y43" s="118"/>
      <c r="Z43" s="118"/>
      <c r="AA43" s="118"/>
      <c r="AB43" s="118"/>
      <c r="AC43" s="118"/>
      <c r="AD43" s="118"/>
      <c r="AE43" s="118" t="s">
        <v>105</v>
      </c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</row>
    <row r="44" spans="1:60" outlineLevel="1" x14ac:dyDescent="0.2">
      <c r="A44" s="119">
        <v>29</v>
      </c>
      <c r="B44" s="122" t="s">
        <v>53</v>
      </c>
      <c r="C44" s="150" t="s">
        <v>152</v>
      </c>
      <c r="D44" s="124" t="s">
        <v>104</v>
      </c>
      <c r="E44" s="130">
        <v>1</v>
      </c>
      <c r="F44" s="132"/>
      <c r="G44" s="133">
        <f>ROUND(E44*F44,2)</f>
        <v>0</v>
      </c>
      <c r="H44" s="132"/>
      <c r="I44" s="133">
        <f>ROUND(E44*H44,2)</f>
        <v>0</v>
      </c>
      <c r="J44" s="132"/>
      <c r="K44" s="133">
        <f>ROUND(E44*J44,2)</f>
        <v>0</v>
      </c>
      <c r="L44" s="133">
        <v>0</v>
      </c>
      <c r="M44" s="133">
        <f>G44*(1+L44/100)</f>
        <v>0</v>
      </c>
      <c r="N44" s="125">
        <v>0</v>
      </c>
      <c r="O44" s="125">
        <f>ROUND(E44*N44,5)</f>
        <v>0</v>
      </c>
      <c r="P44" s="125">
        <v>0</v>
      </c>
      <c r="Q44" s="125">
        <f>ROUND(E44*P44,5)</f>
        <v>0</v>
      </c>
      <c r="R44" s="125"/>
      <c r="S44" s="125"/>
      <c r="T44" s="126">
        <v>0</v>
      </c>
      <c r="U44" s="125">
        <f>ROUND(E44*T44,2)</f>
        <v>0</v>
      </c>
      <c r="V44" s="118"/>
      <c r="W44" s="118"/>
      <c r="X44" s="118"/>
      <c r="Y44" s="118"/>
      <c r="Z44" s="118"/>
      <c r="AA44" s="118"/>
      <c r="AB44" s="118"/>
      <c r="AC44" s="118"/>
      <c r="AD44" s="118"/>
      <c r="AE44" s="118" t="s">
        <v>105</v>
      </c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</row>
    <row r="45" spans="1:60" outlineLevel="1" x14ac:dyDescent="0.2">
      <c r="A45" s="119">
        <v>30</v>
      </c>
      <c r="B45" s="122" t="s">
        <v>53</v>
      </c>
      <c r="C45" s="150" t="s">
        <v>153</v>
      </c>
      <c r="D45" s="124" t="s">
        <v>104</v>
      </c>
      <c r="E45" s="130">
        <v>1</v>
      </c>
      <c r="F45" s="132"/>
      <c r="G45" s="133">
        <f>ROUND(E45*F45,2)</f>
        <v>0</v>
      </c>
      <c r="H45" s="132"/>
      <c r="I45" s="133">
        <f>ROUND(E45*H45,2)</f>
        <v>0</v>
      </c>
      <c r="J45" s="132"/>
      <c r="K45" s="133">
        <f>ROUND(E45*J45,2)</f>
        <v>0</v>
      </c>
      <c r="L45" s="133">
        <v>0</v>
      </c>
      <c r="M45" s="133">
        <f>G45*(1+L45/100)</f>
        <v>0</v>
      </c>
      <c r="N45" s="125">
        <v>0</v>
      </c>
      <c r="O45" s="125">
        <f>ROUND(E45*N45,5)</f>
        <v>0</v>
      </c>
      <c r="P45" s="125">
        <v>0</v>
      </c>
      <c r="Q45" s="125">
        <f>ROUND(E45*P45,5)</f>
        <v>0</v>
      </c>
      <c r="R45" s="125"/>
      <c r="S45" s="125"/>
      <c r="T45" s="126">
        <v>0</v>
      </c>
      <c r="U45" s="125">
        <f>ROUND(E45*T45,2)</f>
        <v>0</v>
      </c>
      <c r="V45" s="118"/>
      <c r="W45" s="118"/>
      <c r="X45" s="118"/>
      <c r="Y45" s="118"/>
      <c r="Z45" s="118"/>
      <c r="AA45" s="118"/>
      <c r="AB45" s="118"/>
      <c r="AC45" s="118"/>
      <c r="AD45" s="118"/>
      <c r="AE45" s="118" t="s">
        <v>105</v>
      </c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  <c r="BB45" s="118"/>
      <c r="BC45" s="118"/>
      <c r="BD45" s="118"/>
      <c r="BE45" s="118"/>
      <c r="BF45" s="118"/>
      <c r="BG45" s="118"/>
      <c r="BH45" s="118"/>
    </row>
    <row r="46" spans="1:60" outlineLevel="1" x14ac:dyDescent="0.2">
      <c r="A46" s="142">
        <v>31</v>
      </c>
      <c r="B46" s="143" t="s">
        <v>53</v>
      </c>
      <c r="C46" s="152" t="s">
        <v>154</v>
      </c>
      <c r="D46" s="144" t="s">
        <v>104</v>
      </c>
      <c r="E46" s="145">
        <v>1</v>
      </c>
      <c r="F46" s="146"/>
      <c r="G46" s="147">
        <f>ROUND(E46*F46,2)</f>
        <v>0</v>
      </c>
      <c r="H46" s="146"/>
      <c r="I46" s="147">
        <f>ROUND(E46*H46,2)</f>
        <v>0</v>
      </c>
      <c r="J46" s="146"/>
      <c r="K46" s="147">
        <f>ROUND(E46*J46,2)</f>
        <v>0</v>
      </c>
      <c r="L46" s="147">
        <v>0</v>
      </c>
      <c r="M46" s="147">
        <f>G46*(1+L46/100)</f>
        <v>0</v>
      </c>
      <c r="N46" s="148">
        <v>0</v>
      </c>
      <c r="O46" s="148">
        <f>ROUND(E46*N46,5)</f>
        <v>0</v>
      </c>
      <c r="P46" s="148">
        <v>0</v>
      </c>
      <c r="Q46" s="148">
        <f>ROUND(E46*P46,5)</f>
        <v>0</v>
      </c>
      <c r="R46" s="148"/>
      <c r="S46" s="148"/>
      <c r="T46" s="149">
        <v>0</v>
      </c>
      <c r="U46" s="148">
        <f>ROUND(E46*T46,2)</f>
        <v>0</v>
      </c>
      <c r="V46" s="118"/>
      <c r="W46" s="118"/>
      <c r="X46" s="118"/>
      <c r="Y46" s="118"/>
      <c r="Z46" s="118"/>
      <c r="AA46" s="118"/>
      <c r="AB46" s="118"/>
      <c r="AC46" s="118"/>
      <c r="AD46" s="118"/>
      <c r="AE46" s="118" t="s">
        <v>105</v>
      </c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8"/>
      <c r="BH46" s="118"/>
    </row>
    <row r="47" spans="1:60" x14ac:dyDescent="0.2">
      <c r="A47" s="194"/>
      <c r="B47" s="7" t="s">
        <v>127</v>
      </c>
      <c r="C47" s="153" t="s">
        <v>127</v>
      </c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AC47">
        <v>15</v>
      </c>
      <c r="AD47">
        <v>21</v>
      </c>
    </row>
    <row r="48" spans="1:60" x14ac:dyDescent="0.2">
      <c r="A48" s="182"/>
      <c r="B48" s="183"/>
      <c r="C48" s="184" t="s">
        <v>127</v>
      </c>
      <c r="D48" s="185"/>
      <c r="E48" s="185"/>
      <c r="F48" s="185"/>
      <c r="G48" s="186">
        <f>G8+G12+G14+G17+G22+G29+G32+G41</f>
        <v>0</v>
      </c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AC48">
        <f>SUMIF(L7:L46,AC47,G7:G46)</f>
        <v>0</v>
      </c>
      <c r="AD48">
        <f>SUMIF(L7:L46,AD47,G7:G46)</f>
        <v>0</v>
      </c>
      <c r="AE48" t="s">
        <v>155</v>
      </c>
    </row>
    <row r="49" spans="1:31" x14ac:dyDescent="0.2">
      <c r="A49" s="194"/>
      <c r="B49" s="7" t="s">
        <v>127</v>
      </c>
      <c r="C49" s="153" t="s">
        <v>127</v>
      </c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</row>
    <row r="50" spans="1:31" x14ac:dyDescent="0.2">
      <c r="A50" s="194"/>
      <c r="B50" s="7" t="s">
        <v>127</v>
      </c>
      <c r="C50" s="153" t="s">
        <v>127</v>
      </c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</row>
    <row r="51" spans="1:31" x14ac:dyDescent="0.2">
      <c r="A51" s="263"/>
      <c r="B51" s="263"/>
      <c r="C51" s="26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</row>
    <row r="52" spans="1:31" x14ac:dyDescent="0.2">
      <c r="A52" s="247"/>
      <c r="B52" s="248"/>
      <c r="C52" s="249"/>
      <c r="D52" s="248"/>
      <c r="E52" s="248"/>
      <c r="F52" s="248"/>
      <c r="G52" s="250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AE52" t="s">
        <v>156</v>
      </c>
    </row>
    <row r="53" spans="1:31" x14ac:dyDescent="0.2">
      <c r="A53" s="251"/>
      <c r="B53" s="252"/>
      <c r="C53" s="253"/>
      <c r="D53" s="252"/>
      <c r="E53" s="252"/>
      <c r="F53" s="252"/>
      <c r="G53" s="25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</row>
    <row r="54" spans="1:31" x14ac:dyDescent="0.2">
      <c r="A54" s="251"/>
      <c r="B54" s="252"/>
      <c r="C54" s="253"/>
      <c r="D54" s="252"/>
      <c r="E54" s="252"/>
      <c r="F54" s="252"/>
      <c r="G54" s="25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</row>
    <row r="55" spans="1:31" x14ac:dyDescent="0.2">
      <c r="A55" s="251"/>
      <c r="B55" s="252"/>
      <c r="C55" s="253"/>
      <c r="D55" s="252"/>
      <c r="E55" s="252"/>
      <c r="F55" s="252"/>
      <c r="G55" s="25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</row>
    <row r="56" spans="1:31" x14ac:dyDescent="0.2">
      <c r="A56" s="255"/>
      <c r="B56" s="256"/>
      <c r="C56" s="257"/>
      <c r="D56" s="256"/>
      <c r="E56" s="256"/>
      <c r="F56" s="256"/>
      <c r="G56" s="258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</row>
    <row r="57" spans="1:31" x14ac:dyDescent="0.2">
      <c r="A57" s="194"/>
      <c r="B57" s="7" t="s">
        <v>127</v>
      </c>
      <c r="C57" s="153" t="s">
        <v>127</v>
      </c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</row>
    <row r="58" spans="1:31" x14ac:dyDescent="0.2">
      <c r="C58" s="154"/>
      <c r="AE58" t="s">
        <v>157</v>
      </c>
    </row>
  </sheetData>
  <mergeCells count="6">
    <mergeCell ref="A52:G56"/>
    <mergeCell ref="A1:G1"/>
    <mergeCell ref="C2:G2"/>
    <mergeCell ref="C3:G3"/>
    <mergeCell ref="C4:G4"/>
    <mergeCell ref="A51:C51"/>
  </mergeCells>
  <pageMargins left="0.59055118110236204" right="0.39370078740157499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C29A8566905EE43B27BE3EB837E23D1" ma:contentTypeVersion="9" ma:contentTypeDescription="Vytvoří nový dokument" ma:contentTypeScope="" ma:versionID="fd0282908a25dd9d77b732b9b5b37454">
  <xsd:schema xmlns:xsd="http://www.w3.org/2001/XMLSchema" xmlns:xs="http://www.w3.org/2001/XMLSchema" xmlns:p="http://schemas.microsoft.com/office/2006/metadata/properties" xmlns:ns2="9ff150a7-0dd8-4c18-9463-a952d6568fe2" xmlns:ns3="d4cc1580-2a65-4676-bc43-8335e1d94486" targetNamespace="http://schemas.microsoft.com/office/2006/metadata/properties" ma:root="true" ma:fieldsID="29ffb62b1e6aefed170ed7c08ea2da95" ns2:_="" ns3:_="">
    <xsd:import namespace="9ff150a7-0dd8-4c18-9463-a952d6568fe2"/>
    <xsd:import namespace="d4cc1580-2a65-4676-bc43-8335e1d944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150a7-0dd8-4c18-9463-a952d6568fe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580-2a65-4676-bc43-8335e1d944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67F1E6-6814-489F-A5BC-9A3F3C256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f150a7-0dd8-4c18-9463-a952d6568fe2"/>
    <ds:schemaRef ds:uri="d4cc1580-2a65-4676-bc43-8335e1d944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FFE205-C37F-4F8C-8142-AE1C4B59FF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ACB527-0CE2-495F-A335-3024AC9E68F5}">
  <ds:schemaRefs>
    <ds:schemaRef ds:uri="d4cc1580-2a65-4676-bc43-8335e1d94486"/>
    <ds:schemaRef ds:uri="http://www.w3.org/XML/1998/namespace"/>
    <ds:schemaRef ds:uri="http://schemas.microsoft.com/office/2006/documentManagement/types"/>
    <ds:schemaRef ds:uri="http://purl.org/dc/elements/1.1/"/>
    <ds:schemaRef ds:uri="9ff150a7-0dd8-4c18-9463-a952d6568fe2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Manager/>
  <Company>RTS,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Jaromír Stýblo</dc:creator>
  <cp:keywords/>
  <dc:description/>
  <cp:lastModifiedBy>Iveta Prášková</cp:lastModifiedBy>
  <cp:revision/>
  <dcterms:created xsi:type="dcterms:W3CDTF">2009-04-08T07:15:50Z</dcterms:created>
  <dcterms:modified xsi:type="dcterms:W3CDTF">2020-01-21T12:46:53Z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0x0101008C29A8566905EE43B27BE3EB837E23D1</vt:lpwstr>
  </property>
</Properties>
</file>